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9095" windowHeight="11715" activeTab="2"/>
  </bookViews>
  <sheets>
    <sheet name="Auxilios Portal Transparencia" sheetId="3" r:id="rId1"/>
    <sheet name="Receita não-auferida" sheetId="1" r:id="rId2"/>
    <sheet name="Receita não-auferida x Auxílios" sheetId="2" r:id="rId3"/>
    <sheet name="IPCA" sheetId="4" r:id="rId4"/>
  </sheets>
  <calcPr calcId="145621"/>
</workbook>
</file>

<file path=xl/calcChain.xml><?xml version="1.0" encoding="utf-8"?>
<calcChain xmlns="http://schemas.openxmlformats.org/spreadsheetml/2006/main">
  <c r="J437" i="4" l="1"/>
  <c r="J424" i="4"/>
  <c r="J411" i="4"/>
  <c r="J398" i="4"/>
  <c r="H9" i="1"/>
  <c r="C22" i="1"/>
  <c r="I24" i="1"/>
  <c r="E6" i="2"/>
  <c r="G7" i="2"/>
  <c r="G6" i="2"/>
  <c r="G5" i="2"/>
  <c r="F8" i="2" l="1"/>
  <c r="F7" i="2"/>
  <c r="F6" i="2"/>
  <c r="F5" i="2"/>
  <c r="E8" i="2"/>
  <c r="E7" i="2"/>
  <c r="E5" i="2"/>
  <c r="D21" i="3" l="1"/>
  <c r="E35" i="3"/>
  <c r="E34" i="3"/>
  <c r="E33" i="3"/>
  <c r="E32" i="3"/>
  <c r="D23" i="3"/>
  <c r="D20" i="3"/>
  <c r="G15" i="3"/>
  <c r="D25" i="3" l="1"/>
  <c r="E36" i="3"/>
  <c r="E22" i="2" l="1"/>
  <c r="G22" i="2" s="1"/>
  <c r="F21" i="2"/>
  <c r="G21" i="2" s="1"/>
  <c r="G23" i="2" l="1"/>
  <c r="E9" i="2"/>
  <c r="F9" i="2"/>
  <c r="H9" i="2" s="1"/>
  <c r="G27" i="2" l="1"/>
  <c r="D9" i="2"/>
  <c r="C9" i="2"/>
  <c r="C30" i="1"/>
  <c r="C29" i="1"/>
  <c r="D29" i="1" s="1"/>
  <c r="C28" i="1"/>
  <c r="D28" i="1" s="1"/>
  <c r="C40" i="1"/>
  <c r="H31" i="1"/>
  <c r="C23" i="1"/>
  <c r="F22" i="1" l="1"/>
  <c r="F48" i="1" s="1"/>
  <c r="D22" i="1"/>
  <c r="E22" i="1"/>
  <c r="D48" i="1"/>
  <c r="C31" i="1"/>
  <c r="D31" i="1" s="1"/>
  <c r="G22" i="1" l="1"/>
  <c r="C32" i="1" s="1"/>
  <c r="D32" i="1" s="1"/>
  <c r="E32" i="1" s="1"/>
  <c r="F56" i="1"/>
  <c r="E56" i="1"/>
  <c r="E48" i="1"/>
  <c r="D23" i="1"/>
  <c r="D56" i="1"/>
  <c r="E31" i="1"/>
  <c r="G23" i="1" l="1"/>
  <c r="G56" i="1"/>
  <c r="G48" i="1"/>
  <c r="E46" i="1"/>
  <c r="L47" i="1"/>
  <c r="H53" i="1"/>
  <c r="C47" i="1"/>
  <c r="F54" i="1"/>
  <c r="N53" i="1"/>
  <c r="J47" i="1"/>
  <c r="G47" i="1"/>
  <c r="H46" i="1"/>
  <c r="K45" i="1"/>
  <c r="E54" i="1"/>
  <c r="M53" i="1"/>
  <c r="I47" i="1"/>
  <c r="F47" i="1"/>
  <c r="N46" i="1"/>
  <c r="J45" i="1"/>
  <c r="D54" i="1"/>
  <c r="L53" i="1"/>
  <c r="N47" i="1"/>
  <c r="E47" i="1"/>
  <c r="M46" i="1"/>
  <c r="I45" i="1"/>
  <c r="K53" i="1"/>
  <c r="D3" i="1"/>
  <c r="D47" i="1"/>
  <c r="L46" i="1"/>
  <c r="C46" i="1"/>
  <c r="J53" i="1"/>
  <c r="D4" i="1"/>
  <c r="H47" i="1"/>
  <c r="K46" i="1"/>
  <c r="G46" i="1"/>
  <c r="H45" i="1"/>
  <c r="I53" i="1"/>
  <c r="M47" i="1"/>
  <c r="J46" i="1"/>
  <c r="F46" i="1"/>
  <c r="N45" i="1"/>
  <c r="C54" i="1"/>
  <c r="I46" i="1"/>
  <c r="M45" i="1"/>
  <c r="G54" i="1"/>
  <c r="K47" i="1"/>
  <c r="D46" i="1"/>
  <c r="L45" i="1"/>
  <c r="C48" i="1"/>
  <c r="E29" i="1"/>
  <c r="D30" i="1"/>
  <c r="E30" i="1" s="1"/>
  <c r="C10" i="1"/>
  <c r="E28" i="1"/>
  <c r="E23" i="1"/>
  <c r="F23" i="1"/>
  <c r="O48" i="1" l="1"/>
  <c r="N55" i="1"/>
  <c r="M55" i="1"/>
  <c r="L55" i="1"/>
  <c r="K55" i="1"/>
  <c r="J55" i="1"/>
  <c r="I55" i="1"/>
  <c r="C56" i="1"/>
  <c r="O56" i="1" s="1"/>
  <c r="H55" i="1"/>
  <c r="J54" i="1"/>
  <c r="I54" i="1"/>
  <c r="C55" i="1"/>
  <c r="G55" i="1"/>
  <c r="H54" i="1"/>
  <c r="F55" i="1"/>
  <c r="N54" i="1"/>
  <c r="E55" i="1"/>
  <c r="M54" i="1"/>
  <c r="D55" i="1"/>
  <c r="L54" i="1"/>
  <c r="K54" i="1"/>
  <c r="O45" i="1"/>
  <c r="O46" i="1"/>
  <c r="O53" i="1"/>
  <c r="O47" i="1"/>
  <c r="E33" i="1"/>
  <c r="I9" i="1"/>
  <c r="O49" i="1" l="1"/>
  <c r="O54" i="1"/>
  <c r="O57" i="1" s="1"/>
  <c r="O55" i="1"/>
  <c r="D10" i="1"/>
  <c r="J9" i="1"/>
  <c r="K9" i="1" l="1"/>
  <c r="E10" i="1"/>
  <c r="F10" i="1" l="1"/>
  <c r="L9" i="1"/>
  <c r="G10" i="1" l="1"/>
  <c r="H10" i="1" s="1"/>
  <c r="I10" i="1" s="1"/>
  <c r="M9" i="1"/>
  <c r="N9" i="1" s="1"/>
  <c r="C11" i="1" l="1"/>
  <c r="D11" i="1" l="1"/>
  <c r="J10" i="1"/>
  <c r="K10" i="1" l="1"/>
  <c r="E11" i="1"/>
  <c r="L10" i="1" l="1"/>
  <c r="F11" i="1"/>
  <c r="G11" i="1" l="1"/>
  <c r="H11" i="1" s="1"/>
  <c r="I11" i="1" s="1"/>
  <c r="M10" i="1"/>
  <c r="N10" i="1" s="1"/>
  <c r="C12" i="1" l="1"/>
  <c r="D12" i="1" l="1"/>
  <c r="J11" i="1"/>
  <c r="E12" i="1" l="1"/>
  <c r="K11" i="1"/>
  <c r="F12" i="1" l="1"/>
  <c r="L11" i="1"/>
  <c r="G12" i="1" l="1"/>
  <c r="M11" i="1"/>
  <c r="N11" i="1" s="1"/>
</calcChain>
</file>

<file path=xl/sharedStrings.xml><?xml version="1.0" encoding="utf-8"?>
<sst xmlns="http://schemas.openxmlformats.org/spreadsheetml/2006/main" count="705" uniqueCount="111">
  <si>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</si>
  <si>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</si>
  <si>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</si>
  <si>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</si>
  <si>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</si>
  <si>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</si>
  <si>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</si>
  <si>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</si>
  <si>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</si>
  <si>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</si>
  <si>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</si>
  <si>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</si>
  <si>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Receita Efetiva BOD</t>
  </si>
  <si>
    <t>Receita com aumento</t>
  </si>
  <si>
    <t>Jun 22- Mai 23</t>
  </si>
  <si>
    <t>Jun 23- Mai 24</t>
  </si>
  <si>
    <t>Não-realizada</t>
  </si>
  <si>
    <t>Reajuste Efetivo 01/02/2025</t>
  </si>
  <si>
    <t>Total</t>
  </si>
  <si>
    <t>Jun 24- Dez 24</t>
  </si>
  <si>
    <t>Período</t>
  </si>
  <si>
    <t>Jan 25*</t>
  </si>
  <si>
    <t>Fev 25- Mai 25*</t>
  </si>
  <si>
    <t xml:space="preserve">* Cálculo feito com base na receita projetada </t>
  </si>
  <si>
    <t xml:space="preserve">Com Reajuste </t>
  </si>
  <si>
    <t>Realizada</t>
  </si>
  <si>
    <t>Receita não-auferida</t>
  </si>
  <si>
    <t>Conferência</t>
  </si>
  <si>
    <t>Auxílios</t>
  </si>
  <si>
    <t>Emergencial</t>
  </si>
  <si>
    <t>Idoso e Diesel</t>
  </si>
  <si>
    <t>Cheias</t>
  </si>
  <si>
    <t>Ano</t>
  </si>
  <si>
    <t>Corrigido</t>
  </si>
  <si>
    <t>Nominal</t>
  </si>
  <si>
    <t>FRC</t>
  </si>
  <si>
    <t>Órgão</t>
  </si>
  <si>
    <t>Credor</t>
  </si>
  <si>
    <t>CNPJ/CPF</t>
  </si>
  <si>
    <t>Empenho</t>
  </si>
  <si>
    <t>Fase Gasto</t>
  </si>
  <si>
    <t>Data</t>
  </si>
  <si>
    <t>Valor</t>
  </si>
  <si>
    <t>Elemento da Despesa</t>
  </si>
  <si>
    <t>Rubrica</t>
  </si>
  <si>
    <t>Iniciativa</t>
  </si>
  <si>
    <t>Projeto</t>
  </si>
  <si>
    <t>Subprojeto</t>
  </si>
  <si>
    <t>Fundacao Estadual de Planejamento Metropolitano e Regional</t>
  </si>
  <si>
    <t>Transnorte Transportes Aquaviarios Ltda</t>
  </si>
  <si>
    <t>90959149000195</t>
  </si>
  <si>
    <t>Pago</t>
  </si>
  <si>
    <t>Subvencoes Economicas</t>
  </si>
  <si>
    <t>Auxilio Financeiro Setm</t>
  </si>
  <si>
    <t>Aperfeicoamento e Qualificacao do Sistema de Transporte Metropolitano</t>
  </si>
  <si>
    <t>Auxilio Emergencial Empresas Setm</t>
  </si>
  <si>
    <t>Auxilio Transporte Idoso Emenda Constitucional 123/2022</t>
  </si>
  <si>
    <t>Uxilio Emergencial Ao Serv Pub Delegado de Transp Metrop Lei 15908/22</t>
  </si>
  <si>
    <t>Auxilio Compensacao Combustivel</t>
  </si>
  <si>
    <t>Subsidios Ao Transporte Coletivo Metropolitano Lei 16195/2024</t>
  </si>
  <si>
    <t>Qualificacao da Prestacao de Transporte Publico</t>
  </si>
  <si>
    <t>Subsídio Tarifário Transporte Lei 16.195/2024</t>
  </si>
  <si>
    <t>Transporte Hidroviario</t>
  </si>
  <si>
    <t>Nome Auxílio</t>
  </si>
  <si>
    <t>Fonte dos recursos</t>
  </si>
  <si>
    <t>Valor Auxílio</t>
  </si>
  <si>
    <t>Auxilio Emergencial</t>
  </si>
  <si>
    <t>Governo RS</t>
  </si>
  <si>
    <t>Auxílio Idoso</t>
  </si>
  <si>
    <t>Auxílio Diesel</t>
  </si>
  <si>
    <t>Governo Federal</t>
  </si>
  <si>
    <t>Auxílio Cheias</t>
  </si>
  <si>
    <t>Total Auxílios repassados</t>
  </si>
  <si>
    <t>Valor FRC</t>
  </si>
  <si>
    <t xml:space="preserve">Auxílio </t>
  </si>
  <si>
    <t>-</t>
  </si>
  <si>
    <t xml:space="preserve">Valores nominais de auxílios repassados à Transnorte </t>
  </si>
  <si>
    <t>IPCA Projeção</t>
  </si>
  <si>
    <t>IPCA Efetivo</t>
  </si>
  <si>
    <t>Auxílios comparados com Receita</t>
  </si>
  <si>
    <t>Valores nominais e corrigidos de auxílios repassados pela Metroplan e receita não-auferida pela empresa</t>
  </si>
  <si>
    <t>IPCA para correção até 31/03/2025</t>
  </si>
  <si>
    <t>Fonte: IPCA ( Instituto Brasileiro de Geografia e Estatística); Auxílios(Portal daTransparência do Governo do Estado do RS)</t>
  </si>
  <si>
    <t>Receita não-aferida pela empresa Transnorte</t>
  </si>
  <si>
    <t>SÉRIE HISTÓRICA DO IPCA</t>
  </si>
  <si>
    <t>(continua)</t>
  </si>
  <si>
    <t xml:space="preserve">    VARIAÇÃO</t>
  </si>
  <si>
    <t>ANO</t>
  </si>
  <si>
    <t>MÊS</t>
  </si>
  <si>
    <t>NÚMERO ÍNDICE</t>
  </si>
  <si>
    <t>(%)</t>
  </si>
  <si>
    <t>(DEZ 93 = 100)</t>
  </si>
  <si>
    <t>NO</t>
  </si>
  <si>
    <t>MESES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</si>
  <si>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</si>
  <si>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</si>
  <si>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</si>
  <si>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</si>
  <si>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</si>
  <si>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</si>
  <si>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</si>
  <si>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</si>
  <si>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</si>
  <si>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</si>
  <si>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</si>
  <si>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</si>
  <si>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 xml:space="preserve"> </t>
  </si>
  <si>
    <t>(continuação)</t>
  </si>
  <si>
    <t>(conclusão)</t>
  </si>
  <si>
    <t xml:space="preserve">Fonte: IBGE, Diretoria de Pesquisas, Coordenação de Índices de Preços, </t>
  </si>
  <si>
    <t>Sistema Nacional de Índices de Preços ao Consumidor.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</si>
</sst>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7" formatCode="&quot;R$&quot;\ #,##0.00;\-&quot;R$&quot;\ #,##0.00"/>
    <numFmt numFmtId="44" formatCode="_-&quot;R$&quot;\ * #,##0.00_-;\-&quot;R$&quot;\ * #,##0.00_-;_-&quot;R$&quot;\ * &quot;-&quot;??_-;_-@_-"/>
    <numFmt numFmtId="164" formatCode="0.0000%"/>
    <numFmt numFmtId="165" formatCode="&quot;R$&quot;\ #,##0.00"/>
    <numFmt numFmtId="166" formatCode="0.000%"/>
    <numFmt numFmtId="167" formatCode="_-&quot;R$&quot;\ * #,##0.0000_-;\-&quot;R$&quot;\ * #,##0.0000_-;_-&quot;R$&quot;\ * &quot;-&quot;????_-;_-@_-"/>
    <numFmt numFmtId="168" formatCode="0.0000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ourier New"/>
      <family val="3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ourier New"/>
      <family val="3"/>
    </font>
    <font>
      <b/>
      <sz val="12"/>
      <name val="Courier New"/>
      <family val="3"/>
    </font>
    <font>
      <b/>
      <sz val="10"/>
      <name val="Courier New"/>
      <family val="3"/>
    </font>
    <font>
      <sz val="10"/>
      <name val="Courier New"/>
      <family val="3"/>
    </font>
    <font>
      <b/>
      <sz val="8"/>
      <name val="Courier New"/>
      <family val="3"/>
    </font>
    <font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</cellStyleXfs>
  <cellXfs count="162">
    <xf numFmtId="0" fontId="0" fillId="0" borderId="0" xfId="0"/>
    <xf numFmtId="44" fontId="0" fillId="0" borderId="0" xfId="0" applyNumberFormat="1"/>
    <xf numFmtId="166" fontId="0" fillId="0" borderId="0" xfId="1" applyNumberFormat="1" applyFont="1" applyAlignment="1">
      <alignment horizontal="center"/>
    </xf>
    <xf numFmtId="0" fontId="0" fillId="0" borderId="0" xfId="0" applyFill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164" fontId="5" fillId="0" borderId="0" xfId="1" applyNumberFormat="1" applyFont="1" applyAlignment="1">
      <alignment horizontal="center"/>
    </xf>
    <xf numFmtId="44" fontId="3" fillId="0" borderId="0" xfId="0" applyNumberFormat="1" applyFont="1"/>
    <xf numFmtId="44" fontId="3" fillId="0" borderId="0" xfId="0" applyNumberFormat="1" applyFont="1" applyAlignment="1">
      <alignment horizontal="center"/>
    </xf>
    <xf numFmtId="44" fontId="3" fillId="2" borderId="0" xfId="0" applyNumberFormat="1" applyFont="1" applyFill="1" applyAlignment="1">
      <alignment horizontal="center"/>
    </xf>
    <xf numFmtId="44" fontId="3" fillId="0" borderId="0" xfId="1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44" fontId="3" fillId="0" borderId="1" xfId="0" applyNumberFormat="1" applyFont="1" applyBorder="1" applyAlignment="1">
      <alignment horizontal="center"/>
    </xf>
    <xf numFmtId="10" fontId="3" fillId="0" borderId="0" xfId="1" applyNumberFormat="1" applyFont="1" applyAlignment="1">
      <alignment horizontal="center"/>
    </xf>
    <xf numFmtId="167" fontId="6" fillId="0" borderId="0" xfId="0" applyNumberFormat="1" applyFont="1"/>
    <xf numFmtId="0" fontId="6" fillId="0" borderId="0" xfId="0" applyFont="1"/>
    <xf numFmtId="44" fontId="6" fillId="0" borderId="0" xfId="0" applyNumberFormat="1" applyFont="1"/>
    <xf numFmtId="0" fontId="0" fillId="0" borderId="0" xfId="0" applyAlignment="1">
      <alignment horizontal="center"/>
    </xf>
    <xf numFmtId="10" fontId="0" fillId="0" borderId="0" xfId="0" applyNumberFormat="1"/>
    <xf numFmtId="7" fontId="0" fillId="0" borderId="0" xfId="0" applyNumberFormat="1" applyAlignment="1">
      <alignment horizontal="center"/>
    </xf>
    <xf numFmtId="166" fontId="3" fillId="0" borderId="0" xfId="1" applyNumberFormat="1" applyFont="1" applyAlignment="1">
      <alignment horizontal="center"/>
    </xf>
    <xf numFmtId="0" fontId="7" fillId="0" borderId="1" xfId="0" applyFont="1" applyBorder="1" applyAlignment="1">
      <alignment horizontal="center"/>
    </xf>
    <xf numFmtId="7" fontId="7" fillId="0" borderId="1" xfId="0" applyNumberFormat="1" applyFont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7" fontId="7" fillId="5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7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1" xfId="0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7" fontId="0" fillId="2" borderId="1" xfId="0" applyNumberFormat="1" applyFill="1" applyBorder="1" applyAlignment="1">
      <alignment horizontal="center"/>
    </xf>
    <xf numFmtId="7" fontId="7" fillId="3" borderId="1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0" fontId="0" fillId="0" borderId="1" xfId="1" applyNumberFormat="1" applyFont="1" applyBorder="1" applyAlignment="1">
      <alignment horizontal="center"/>
    </xf>
    <xf numFmtId="0" fontId="0" fillId="6" borderId="0" xfId="0" applyFill="1" applyAlignment="1">
      <alignment horizontal="center"/>
    </xf>
    <xf numFmtId="44" fontId="0" fillId="6" borderId="0" xfId="0" applyNumberFormat="1" applyFill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4" fillId="0" borderId="2" xfId="0" applyFont="1" applyBorder="1" applyAlignment="1"/>
    <xf numFmtId="0" fontId="8" fillId="0" borderId="1" xfId="0" applyFont="1" applyBorder="1" applyAlignment="1"/>
    <xf numFmtId="44" fontId="8" fillId="0" borderId="1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0" fontId="7" fillId="0" borderId="1" xfId="0" applyFont="1" applyBorder="1" applyAlignment="1">
      <alignment horizontal="center"/>
    </xf>
    <xf numFmtId="9" fontId="3" fillId="0" borderId="0" xfId="1" applyFont="1" applyAlignment="1">
      <alignment horizontal="center"/>
    </xf>
    <xf numFmtId="44" fontId="3" fillId="3" borderId="0" xfId="0" applyNumberFormat="1" applyFont="1" applyFill="1" applyAlignment="1">
      <alignment horizontal="center"/>
    </xf>
    <xf numFmtId="44" fontId="7" fillId="0" borderId="1" xfId="0" applyNumberFormat="1" applyFont="1" applyBorder="1" applyAlignment="1">
      <alignment horizontal="center"/>
    </xf>
    <xf numFmtId="44" fontId="7" fillId="5" borderId="1" xfId="0" applyNumberFormat="1" applyFont="1" applyFill="1" applyBorder="1" applyAlignment="1">
      <alignment horizontal="center"/>
    </xf>
    <xf numFmtId="17" fontId="7" fillId="0" borderId="1" xfId="0" applyNumberFormat="1" applyFont="1" applyBorder="1" applyAlignment="1">
      <alignment horizontal="center"/>
    </xf>
    <xf numFmtId="0" fontId="7" fillId="0" borderId="0" xfId="0" applyFont="1"/>
    <xf numFmtId="165" fontId="7" fillId="4" borderId="1" xfId="0" applyNumberFormat="1" applyFont="1" applyFill="1" applyBorder="1"/>
    <xf numFmtId="44" fontId="0" fillId="0" borderId="1" xfId="0" applyNumberFormat="1" applyBorder="1"/>
    <xf numFmtId="0" fontId="3" fillId="5" borderId="0" xfId="0" applyFont="1" applyFill="1" applyAlignment="1">
      <alignment horizontal="center"/>
    </xf>
    <xf numFmtId="44" fontId="0" fillId="6" borderId="0" xfId="0" applyNumberFormat="1" applyFill="1"/>
    <xf numFmtId="0" fontId="10" fillId="0" borderId="0" xfId="3" applyFont="1"/>
    <xf numFmtId="2" fontId="10" fillId="0" borderId="0" xfId="3" applyNumberFormat="1" applyFont="1"/>
    <xf numFmtId="4" fontId="10" fillId="0" borderId="0" xfId="3" applyNumberFormat="1" applyFont="1"/>
    <xf numFmtId="0" fontId="10" fillId="0" borderId="0" xfId="3" applyFont="1" applyBorder="1"/>
    <xf numFmtId="0" fontId="5" fillId="0" borderId="0" xfId="3" applyFont="1" applyBorder="1"/>
    <xf numFmtId="0" fontId="5" fillId="0" borderId="0" xfId="3" applyFont="1"/>
    <xf numFmtId="0" fontId="10" fillId="0" borderId="4" xfId="3" applyFont="1" applyBorder="1"/>
    <xf numFmtId="2" fontId="10" fillId="0" borderId="4" xfId="3" applyNumberFormat="1" applyFont="1" applyBorder="1"/>
    <xf numFmtId="4" fontId="10" fillId="0" borderId="4" xfId="3" applyNumberFormat="1" applyFont="1" applyBorder="1" applyAlignment="1">
      <alignment horizontal="right"/>
    </xf>
    <xf numFmtId="0" fontId="12" fillId="0" borderId="5" xfId="3" applyFont="1" applyBorder="1"/>
    <xf numFmtId="2" fontId="12" fillId="0" borderId="0" xfId="3" applyNumberFormat="1" applyFont="1"/>
    <xf numFmtId="0" fontId="12" fillId="0" borderId="6" xfId="3" applyFont="1" applyBorder="1"/>
    <xf numFmtId="0" fontId="12" fillId="0" borderId="0" xfId="3" applyFont="1"/>
    <xf numFmtId="4" fontId="12" fillId="0" borderId="0" xfId="3" applyNumberFormat="1" applyFont="1"/>
    <xf numFmtId="0" fontId="13" fillId="0" borderId="0" xfId="3" applyFont="1" applyBorder="1"/>
    <xf numFmtId="0" fontId="13" fillId="0" borderId="0" xfId="3" applyFont="1"/>
    <xf numFmtId="0" fontId="12" fillId="0" borderId="0" xfId="3" applyFont="1" applyAlignment="1">
      <alignment horizontal="center"/>
    </xf>
    <xf numFmtId="0" fontId="12" fillId="0" borderId="6" xfId="3" applyFont="1" applyBorder="1" applyAlignment="1">
      <alignment horizontal="center"/>
    </xf>
    <xf numFmtId="2" fontId="12" fillId="0" borderId="6" xfId="3" applyNumberFormat="1" applyFont="1" applyBorder="1" applyAlignment="1">
      <alignment horizontal="center"/>
    </xf>
    <xf numFmtId="0" fontId="12" fillId="0" borderId="0" xfId="3" applyFont="1" applyBorder="1" applyAlignment="1">
      <alignment horizontal="center"/>
    </xf>
    <xf numFmtId="2" fontId="12" fillId="0" borderId="8" xfId="3" applyNumberFormat="1" applyFont="1" applyBorder="1" applyAlignment="1">
      <alignment horizontal="center"/>
    </xf>
    <xf numFmtId="0" fontId="12" fillId="0" borderId="9" xfId="3" applyFont="1" applyBorder="1" applyAlignment="1">
      <alignment horizontal="center"/>
    </xf>
    <xf numFmtId="49" fontId="12" fillId="0" borderId="0" xfId="3" applyNumberFormat="1" applyFont="1" applyBorder="1" applyAlignment="1">
      <alignment horizontal="center"/>
    </xf>
    <xf numFmtId="0" fontId="12" fillId="0" borderId="10" xfId="3" applyFont="1" applyBorder="1" applyAlignment="1">
      <alignment horizontal="center"/>
    </xf>
    <xf numFmtId="2" fontId="12" fillId="0" borderId="10" xfId="3" applyNumberFormat="1" applyFont="1" applyBorder="1" applyAlignment="1">
      <alignment horizontal="center"/>
    </xf>
    <xf numFmtId="0" fontId="12" fillId="0" borderId="11" xfId="3" applyFont="1" applyBorder="1" applyAlignment="1">
      <alignment horizontal="center"/>
    </xf>
    <xf numFmtId="0" fontId="12" fillId="0" borderId="12" xfId="3" applyFont="1" applyBorder="1" applyAlignment="1">
      <alignment horizontal="center"/>
    </xf>
    <xf numFmtId="4" fontId="12" fillId="0" borderId="12" xfId="3" applyNumberFormat="1" applyFont="1" applyBorder="1" applyAlignment="1">
      <alignment horizontal="center"/>
    </xf>
    <xf numFmtId="0" fontId="14" fillId="0" borderId="5" xfId="3" applyFont="1" applyBorder="1" applyAlignment="1">
      <alignment horizontal="center"/>
    </xf>
    <xf numFmtId="2" fontId="14" fillId="0" borderId="5" xfId="3" applyNumberFormat="1" applyFont="1" applyBorder="1" applyAlignment="1">
      <alignment horizontal="center"/>
    </xf>
    <xf numFmtId="0" fontId="14" fillId="0" borderId="0" xfId="3" applyFont="1" applyBorder="1" applyAlignment="1">
      <alignment horizontal="center"/>
    </xf>
    <xf numFmtId="0" fontId="14" fillId="0" borderId="6" xfId="3" applyFont="1" applyBorder="1" applyAlignment="1">
      <alignment horizontal="center"/>
    </xf>
    <xf numFmtId="4" fontId="14" fillId="0" borderId="6" xfId="3" applyNumberFormat="1" applyFont="1" applyBorder="1" applyAlignment="1">
      <alignment horizontal="center"/>
    </xf>
    <xf numFmtId="0" fontId="14" fillId="0" borderId="0" xfId="3" applyFont="1" applyAlignment="1">
      <alignment horizontal="center"/>
    </xf>
    <xf numFmtId="0" fontId="10" fillId="0" borderId="6" xfId="3" applyFont="1" applyBorder="1" applyAlignment="1">
      <alignment horizontal="center"/>
    </xf>
    <xf numFmtId="2" fontId="10" fillId="0" borderId="6" xfId="3" applyNumberFormat="1" applyFont="1" applyBorder="1" applyAlignment="1">
      <alignment horizontal="right"/>
    </xf>
    <xf numFmtId="4" fontId="10" fillId="0" borderId="6" xfId="3" applyNumberFormat="1" applyFont="1" applyBorder="1" applyAlignment="1">
      <alignment horizontal="right"/>
    </xf>
    <xf numFmtId="0" fontId="10" fillId="0" borderId="5" xfId="3" applyFont="1" applyBorder="1"/>
    <xf numFmtId="2" fontId="14" fillId="0" borderId="5" xfId="3" applyNumberFormat="1" applyFont="1" applyBorder="1" applyAlignment="1">
      <alignment horizontal="right"/>
    </xf>
    <xf numFmtId="0" fontId="14" fillId="0" borderId="0" xfId="3" applyFont="1" applyBorder="1" applyAlignment="1">
      <alignment horizontal="right"/>
    </xf>
    <xf numFmtId="0" fontId="14" fillId="0" borderId="6" xfId="3" applyFont="1" applyBorder="1" applyAlignment="1">
      <alignment horizontal="right"/>
    </xf>
    <xf numFmtId="4" fontId="14" fillId="0" borderId="6" xfId="3" applyNumberFormat="1" applyFont="1" applyBorder="1" applyAlignment="1">
      <alignment horizontal="right"/>
    </xf>
    <xf numFmtId="0" fontId="10" fillId="0" borderId="5" xfId="3" applyFont="1" applyBorder="1" applyAlignment="1">
      <alignment horizontal="center"/>
    </xf>
    <xf numFmtId="2" fontId="10" fillId="0" borderId="5" xfId="3" applyNumberFormat="1" applyFont="1" applyBorder="1" applyAlignment="1">
      <alignment horizontal="right"/>
    </xf>
    <xf numFmtId="4" fontId="10" fillId="0" borderId="0" xfId="3" applyNumberFormat="1" applyFont="1" applyBorder="1" applyAlignment="1">
      <alignment horizontal="right"/>
    </xf>
    <xf numFmtId="0" fontId="10" fillId="0" borderId="6" xfId="3" applyFont="1" applyBorder="1" applyAlignment="1">
      <alignment horizontal="right"/>
    </xf>
    <xf numFmtId="0" fontId="10" fillId="0" borderId="5" xfId="3" applyFont="1" applyBorder="1" applyAlignment="1">
      <alignment horizontal="right"/>
    </xf>
    <xf numFmtId="0" fontId="14" fillId="0" borderId="0" xfId="3" applyNumberFormat="1" applyFont="1" applyAlignment="1">
      <alignment horizontal="center"/>
    </xf>
    <xf numFmtId="2" fontId="10" fillId="0" borderId="8" xfId="3" applyNumberFormat="1" applyFont="1" applyBorder="1" applyAlignment="1">
      <alignment horizontal="right"/>
    </xf>
    <xf numFmtId="0" fontId="10" fillId="0" borderId="13" xfId="3" applyFont="1" applyBorder="1"/>
    <xf numFmtId="0" fontId="10" fillId="0" borderId="13" xfId="3" applyFont="1" applyBorder="1" applyAlignment="1">
      <alignment horizontal="center"/>
    </xf>
    <xf numFmtId="2" fontId="10" fillId="0" borderId="13" xfId="3" applyNumberFormat="1" applyFont="1" applyBorder="1" applyAlignment="1">
      <alignment horizontal="right"/>
    </xf>
    <xf numFmtId="4" fontId="10" fillId="0" borderId="14" xfId="3" applyNumberFormat="1" applyFont="1" applyBorder="1" applyAlignment="1">
      <alignment horizontal="right"/>
    </xf>
    <xf numFmtId="0" fontId="10" fillId="0" borderId="0" xfId="3" applyFont="1" applyBorder="1" applyAlignment="1">
      <alignment horizontal="center"/>
    </xf>
    <xf numFmtId="2" fontId="10" fillId="0" borderId="0" xfId="3" applyNumberFormat="1" applyFont="1" applyBorder="1" applyAlignment="1">
      <alignment horizontal="right"/>
    </xf>
    <xf numFmtId="0" fontId="10" fillId="0" borderId="8" xfId="3" applyFont="1" applyBorder="1" applyAlignment="1">
      <alignment horizontal="center"/>
    </xf>
    <xf numFmtId="0" fontId="10" fillId="0" borderId="5" xfId="3" applyNumberFormat="1" applyFont="1" applyBorder="1" applyAlignment="1">
      <alignment horizontal="right"/>
    </xf>
    <xf numFmtId="2" fontId="10" fillId="0" borderId="15" xfId="3" applyNumberFormat="1" applyFont="1" applyBorder="1" applyAlignment="1">
      <alignment horizontal="right"/>
    </xf>
    <xf numFmtId="2" fontId="10" fillId="0" borderId="16" xfId="3" applyNumberFormat="1" applyFont="1" applyBorder="1" applyAlignment="1">
      <alignment horizontal="right"/>
    </xf>
    <xf numFmtId="49" fontId="10" fillId="0" borderId="16" xfId="3" applyNumberFormat="1" applyFont="1" applyBorder="1" applyAlignment="1">
      <alignment horizontal="right"/>
    </xf>
    <xf numFmtId="0" fontId="10" fillId="0" borderId="6" xfId="3" applyNumberFormat="1" applyFont="1" applyBorder="1" applyAlignment="1">
      <alignment horizontal="right"/>
    </xf>
    <xf numFmtId="0" fontId="10" fillId="0" borderId="0" xfId="3" applyNumberFormat="1" applyFont="1" applyBorder="1" applyAlignment="1">
      <alignment horizontal="right"/>
    </xf>
    <xf numFmtId="0" fontId="10" fillId="0" borderId="17" xfId="3" applyFont="1" applyBorder="1"/>
    <xf numFmtId="0" fontId="10" fillId="0" borderId="14" xfId="3" applyFont="1" applyBorder="1" applyAlignment="1">
      <alignment horizontal="center"/>
    </xf>
    <xf numFmtId="2" fontId="10" fillId="0" borderId="18" xfId="3" applyNumberFormat="1" applyFont="1" applyBorder="1" applyAlignment="1">
      <alignment horizontal="right"/>
    </xf>
    <xf numFmtId="49" fontId="14" fillId="0" borderId="0" xfId="3" applyNumberFormat="1" applyFont="1" applyAlignment="1">
      <alignment horizontal="center"/>
    </xf>
    <xf numFmtId="49" fontId="14" fillId="0" borderId="5" xfId="3" applyNumberFormat="1" applyFont="1" applyBorder="1" applyAlignment="1">
      <alignment horizontal="center"/>
    </xf>
    <xf numFmtId="0" fontId="14" fillId="0" borderId="5" xfId="3" applyFont="1" applyBorder="1"/>
    <xf numFmtId="2" fontId="10" fillId="0" borderId="0" xfId="3" applyNumberFormat="1" applyFont="1" applyBorder="1"/>
    <xf numFmtId="49" fontId="14" fillId="0" borderId="17" xfId="3" applyNumberFormat="1" applyFont="1" applyBorder="1" applyAlignment="1">
      <alignment horizontal="center"/>
    </xf>
    <xf numFmtId="0" fontId="10" fillId="0" borderId="18" xfId="3" applyFont="1" applyBorder="1" applyAlignment="1">
      <alignment horizontal="center"/>
    </xf>
    <xf numFmtId="4" fontId="10" fillId="0" borderId="17" xfId="3" applyNumberFormat="1" applyFont="1" applyBorder="1" applyAlignment="1">
      <alignment horizontal="right"/>
    </xf>
    <xf numFmtId="0" fontId="10" fillId="0" borderId="20" xfId="3" applyFont="1" applyBorder="1" applyAlignment="1">
      <alignment horizontal="center"/>
    </xf>
    <xf numFmtId="2" fontId="10" fillId="0" borderId="20" xfId="3" applyNumberFormat="1" applyFont="1" applyBorder="1" applyAlignment="1">
      <alignment horizontal="right"/>
    </xf>
    <xf numFmtId="4" fontId="10" fillId="0" borderId="20" xfId="3" applyNumberFormat="1" applyFont="1" applyBorder="1" applyAlignment="1">
      <alignment horizontal="right"/>
    </xf>
    <xf numFmtId="0" fontId="14" fillId="0" borderId="0" xfId="3" applyFont="1" applyBorder="1"/>
    <xf numFmtId="0" fontId="10" fillId="0" borderId="16" xfId="3" applyFont="1" applyBorder="1" applyAlignment="1">
      <alignment horizontal="center"/>
    </xf>
    <xf numFmtId="0" fontId="14" fillId="0" borderId="21" xfId="3" applyFont="1" applyBorder="1" applyAlignment="1">
      <alignment horizontal="center"/>
    </xf>
    <xf numFmtId="0" fontId="14" fillId="0" borderId="22" xfId="3" applyFont="1" applyBorder="1" applyAlignment="1">
      <alignment horizontal="center"/>
    </xf>
    <xf numFmtId="0" fontId="10" fillId="0" borderId="17" xfId="3" applyFont="1" applyBorder="1" applyAlignment="1">
      <alignment horizontal="center"/>
    </xf>
    <xf numFmtId="2" fontId="10" fillId="0" borderId="23" xfId="3" applyNumberFormat="1" applyFont="1" applyBorder="1" applyAlignment="1">
      <alignment horizontal="right"/>
    </xf>
    <xf numFmtId="4" fontId="10" fillId="0" borderId="23" xfId="3" applyNumberFormat="1" applyFont="1" applyBorder="1" applyAlignment="1">
      <alignment horizontal="right"/>
    </xf>
    <xf numFmtId="0" fontId="10" fillId="0" borderId="0" xfId="3" applyFont="1" applyFill="1"/>
    <xf numFmtId="2" fontId="10" fillId="0" borderId="20" xfId="3" applyNumberFormat="1" applyFont="1" applyFill="1" applyBorder="1" applyAlignment="1">
      <alignment horizontal="right"/>
    </xf>
    <xf numFmtId="0" fontId="10" fillId="3" borderId="0" xfId="3" applyFont="1" applyFill="1"/>
    <xf numFmtId="168" fontId="10" fillId="0" borderId="0" xfId="3" applyNumberFormat="1" applyFont="1"/>
    <xf numFmtId="0" fontId="10" fillId="0" borderId="24" xfId="3" applyFont="1" applyBorder="1"/>
    <xf numFmtId="0" fontId="10" fillId="0" borderId="21" xfId="3" applyFont="1" applyBorder="1" applyAlignment="1">
      <alignment horizontal="center"/>
    </xf>
    <xf numFmtId="0" fontId="14" fillId="0" borderId="13" xfId="3" applyFont="1" applyBorder="1"/>
    <xf numFmtId="4" fontId="10" fillId="0" borderId="0" xfId="3" applyNumberFormat="1" applyFont="1" applyBorder="1"/>
    <xf numFmtId="0" fontId="10" fillId="0" borderId="0" xfId="3" quotePrefix="1" applyFont="1"/>
    <xf numFmtId="164" fontId="10" fillId="0" borderId="24" xfId="1" applyNumberFormat="1" applyFont="1" applyBorder="1"/>
    <xf numFmtId="0" fontId="7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3" fillId="0" borderId="3" xfId="0" applyFont="1" applyFill="1" applyBorder="1" applyAlignment="1">
      <alignment horizontal="left"/>
    </xf>
    <xf numFmtId="0" fontId="12" fillId="0" borderId="7" xfId="3" applyFont="1" applyBorder="1" applyAlignment="1">
      <alignment horizontal="center"/>
    </xf>
    <xf numFmtId="0" fontId="12" fillId="0" borderId="19" xfId="3" applyFont="1" applyBorder="1" applyAlignment="1">
      <alignment horizontal="center"/>
    </xf>
    <xf numFmtId="0" fontId="11" fillId="0" borderId="0" xfId="3" applyFont="1" applyBorder="1" applyAlignment="1">
      <alignment horizontal="center"/>
    </xf>
    <xf numFmtId="0" fontId="15" fillId="0" borderId="0" xfId="3" applyFont="1" applyBorder="1" applyAlignment="1">
      <alignment horizontal="center"/>
    </xf>
  </cellXfs>
  <cellStyles count="4">
    <cellStyle name="Normal" xfId="0" builtinId="0"/>
    <cellStyle name="Normal 2 2" xfId="2"/>
    <cellStyle name="Normal_ipca_201707SerieHist" xfId="3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zoomScale="60" zoomScaleNormal="60" workbookViewId="0">
      <selection activeCell="A41" sqref="A41"/>
    </sheetView>
  </sheetViews>
  <sheetFormatPr defaultRowHeight="15" x14ac:dyDescent="0.25"/>
  <cols>
    <col min="1" max="1" width="61.5703125" style="17" bestFit="1" customWidth="1"/>
    <col min="2" max="2" width="40.28515625" style="17" bestFit="1" customWidth="1"/>
    <col min="3" max="3" width="23" style="17" bestFit="1" customWidth="1"/>
    <col min="4" max="4" width="17.42578125" style="17" bestFit="1" customWidth="1"/>
    <col min="5" max="5" width="21.85546875" style="17" bestFit="1" customWidth="1"/>
    <col min="6" max="6" width="12.42578125" style="17" bestFit="1" customWidth="1"/>
    <col min="7" max="7" width="17.5703125" style="17" bestFit="1" customWidth="1"/>
    <col min="8" max="8" width="25.85546875" style="17" hidden="1" customWidth="1"/>
    <col min="9" max="9" width="71.42578125" style="17" bestFit="1" customWidth="1"/>
    <col min="10" max="10" width="71.5703125" style="17" bestFit="1" customWidth="1"/>
    <col min="11" max="11" width="44.5703125" style="17" bestFit="1" customWidth="1"/>
    <col min="12" max="12" width="35.28515625" style="17" bestFit="1" customWidth="1"/>
    <col min="13" max="16384" width="9.140625" style="17"/>
  </cols>
  <sheetData>
    <row r="1" spans="1:12" ht="18.75" customHeight="1" x14ac:dyDescent="0.25">
      <c r="A1" s="27" t="s">
        <v>36</v>
      </c>
      <c r="B1" s="27" t="s">
        <v>37</v>
      </c>
      <c r="C1" s="27" t="s">
        <v>38</v>
      </c>
      <c r="D1" s="27" t="s">
        <v>39</v>
      </c>
      <c r="E1" s="27" t="s">
        <v>40</v>
      </c>
      <c r="F1" s="27" t="s">
        <v>41</v>
      </c>
      <c r="G1" s="27" t="s">
        <v>42</v>
      </c>
      <c r="H1" s="27" t="s">
        <v>43</v>
      </c>
      <c r="I1" s="27" t="s">
        <v>44</v>
      </c>
      <c r="J1" s="27" t="s">
        <v>45</v>
      </c>
      <c r="K1" s="27" t="s">
        <v>46</v>
      </c>
      <c r="L1" s="27" t="s">
        <v>47</v>
      </c>
    </row>
    <row r="2" spans="1:12" s="28" customFormat="1" x14ac:dyDescent="0.25">
      <c r="A2" s="28" t="s">
        <v>48</v>
      </c>
      <c r="B2" s="28" t="s">
        <v>49</v>
      </c>
      <c r="C2" s="28" t="s">
        <v>50</v>
      </c>
      <c r="D2" s="28">
        <v>22000725247</v>
      </c>
      <c r="E2" s="28" t="s">
        <v>51</v>
      </c>
      <c r="F2" s="29">
        <v>44615</v>
      </c>
      <c r="G2" s="30">
        <v>226190.12</v>
      </c>
      <c r="H2" s="28" t="s">
        <v>52</v>
      </c>
      <c r="I2" s="28" t="s">
        <v>53</v>
      </c>
      <c r="J2" s="28" t="s">
        <v>54</v>
      </c>
      <c r="K2" s="28" t="s">
        <v>55</v>
      </c>
      <c r="L2" s="28" t="s">
        <v>55</v>
      </c>
    </row>
    <row r="3" spans="1:12" s="28" customFormat="1" x14ac:dyDescent="0.25">
      <c r="A3" s="28" t="s">
        <v>48</v>
      </c>
      <c r="B3" s="28" t="s">
        <v>49</v>
      </c>
      <c r="C3" s="28" t="s">
        <v>50</v>
      </c>
      <c r="D3" s="28">
        <v>22000725256</v>
      </c>
      <c r="E3" s="28" t="s">
        <v>51</v>
      </c>
      <c r="F3" s="29">
        <v>44615</v>
      </c>
      <c r="G3" s="30">
        <v>301958.32</v>
      </c>
      <c r="H3" s="28" t="s">
        <v>52</v>
      </c>
      <c r="I3" s="28" t="s">
        <v>53</v>
      </c>
      <c r="J3" s="28" t="s">
        <v>54</v>
      </c>
      <c r="K3" s="28" t="s">
        <v>55</v>
      </c>
      <c r="L3" s="28" t="s">
        <v>55</v>
      </c>
    </row>
    <row r="4" spans="1:12" s="28" customFormat="1" x14ac:dyDescent="0.25">
      <c r="A4" s="28" t="s">
        <v>48</v>
      </c>
      <c r="B4" s="28" t="s">
        <v>49</v>
      </c>
      <c r="C4" s="28" t="s">
        <v>50</v>
      </c>
      <c r="D4" s="28">
        <v>22002749795</v>
      </c>
      <c r="E4" s="28" t="s">
        <v>51</v>
      </c>
      <c r="F4" s="29">
        <v>44735</v>
      </c>
      <c r="G4" s="30">
        <v>319020.93</v>
      </c>
      <c r="H4" s="28" t="s">
        <v>52</v>
      </c>
      <c r="I4" s="28" t="s">
        <v>53</v>
      </c>
      <c r="J4" s="28" t="s">
        <v>54</v>
      </c>
      <c r="K4" s="28" t="s">
        <v>55</v>
      </c>
      <c r="L4" s="28" t="s">
        <v>55</v>
      </c>
    </row>
    <row r="5" spans="1:12" s="28" customFormat="1" x14ac:dyDescent="0.25">
      <c r="A5" s="28" t="s">
        <v>48</v>
      </c>
      <c r="B5" s="28" t="s">
        <v>49</v>
      </c>
      <c r="C5" s="28" t="s">
        <v>50</v>
      </c>
      <c r="D5" s="28">
        <v>22002749929</v>
      </c>
      <c r="E5" s="28" t="s">
        <v>51</v>
      </c>
      <c r="F5" s="29">
        <v>44735</v>
      </c>
      <c r="G5" s="30">
        <v>191878.38</v>
      </c>
      <c r="H5" s="28" t="s">
        <v>52</v>
      </c>
      <c r="I5" s="28" t="s">
        <v>53</v>
      </c>
      <c r="J5" s="28" t="s">
        <v>54</v>
      </c>
      <c r="K5" s="28" t="s">
        <v>55</v>
      </c>
      <c r="L5" s="28" t="s">
        <v>55</v>
      </c>
    </row>
    <row r="6" spans="1:12" s="28" customFormat="1" x14ac:dyDescent="0.25">
      <c r="A6" s="28" t="s">
        <v>48</v>
      </c>
      <c r="B6" s="28" t="s">
        <v>49</v>
      </c>
      <c r="C6" s="28" t="s">
        <v>50</v>
      </c>
      <c r="D6" s="28">
        <v>22002749959</v>
      </c>
      <c r="E6" s="28" t="s">
        <v>51</v>
      </c>
      <c r="F6" s="29">
        <v>44735</v>
      </c>
      <c r="G6" s="30">
        <v>235010.69</v>
      </c>
      <c r="H6" s="28" t="s">
        <v>52</v>
      </c>
      <c r="I6" s="28" t="s">
        <v>53</v>
      </c>
      <c r="J6" s="28" t="s">
        <v>54</v>
      </c>
      <c r="K6" s="28" t="s">
        <v>55</v>
      </c>
      <c r="L6" s="28" t="s">
        <v>55</v>
      </c>
    </row>
    <row r="7" spans="1:12" s="28" customFormat="1" x14ac:dyDescent="0.25">
      <c r="A7" s="28" t="s">
        <v>48</v>
      </c>
      <c r="B7" s="28" t="s">
        <v>49</v>
      </c>
      <c r="C7" s="28" t="s">
        <v>50</v>
      </c>
      <c r="D7" s="28">
        <v>22002750062</v>
      </c>
      <c r="E7" s="28" t="s">
        <v>51</v>
      </c>
      <c r="F7" s="29">
        <v>44735</v>
      </c>
      <c r="G7" s="30">
        <v>170700.39</v>
      </c>
      <c r="H7" s="28" t="s">
        <v>52</v>
      </c>
      <c r="I7" s="28" t="s">
        <v>53</v>
      </c>
      <c r="J7" s="28" t="s">
        <v>54</v>
      </c>
      <c r="K7" s="28" t="s">
        <v>55</v>
      </c>
      <c r="L7" s="28" t="s">
        <v>55</v>
      </c>
    </row>
    <row r="8" spans="1:12" s="28" customFormat="1" x14ac:dyDescent="0.25">
      <c r="A8" s="28" t="s">
        <v>48</v>
      </c>
      <c r="B8" s="28" t="s">
        <v>49</v>
      </c>
      <c r="C8" s="28" t="s">
        <v>50</v>
      </c>
      <c r="D8" s="28">
        <v>22004710633</v>
      </c>
      <c r="E8" s="28" t="s">
        <v>51</v>
      </c>
      <c r="F8" s="29">
        <v>44831</v>
      </c>
      <c r="G8" s="30">
        <v>19535.28</v>
      </c>
      <c r="H8" s="28" t="s">
        <v>52</v>
      </c>
      <c r="I8" s="28" t="s">
        <v>53</v>
      </c>
      <c r="J8" s="28" t="s">
        <v>54</v>
      </c>
      <c r="K8" s="28" t="s">
        <v>55</v>
      </c>
      <c r="L8" s="28" t="s">
        <v>55</v>
      </c>
    </row>
    <row r="9" spans="1:12" s="28" customFormat="1" x14ac:dyDescent="0.25">
      <c r="A9" s="28" t="s">
        <v>48</v>
      </c>
      <c r="B9" s="28" t="s">
        <v>49</v>
      </c>
      <c r="C9" s="28" t="s">
        <v>50</v>
      </c>
      <c r="D9" s="28">
        <v>23000931693</v>
      </c>
      <c r="E9" s="28" t="s">
        <v>51</v>
      </c>
      <c r="F9" s="29">
        <v>44992</v>
      </c>
      <c r="G9" s="30">
        <v>147370.48000000001</v>
      </c>
      <c r="H9" s="28" t="s">
        <v>52</v>
      </c>
      <c r="I9" s="28" t="s">
        <v>56</v>
      </c>
      <c r="J9" s="28" t="s">
        <v>54</v>
      </c>
      <c r="K9" s="28" t="s">
        <v>55</v>
      </c>
      <c r="L9" s="28" t="s">
        <v>55</v>
      </c>
    </row>
    <row r="10" spans="1:12" s="28" customFormat="1" x14ac:dyDescent="0.25">
      <c r="A10" s="28" t="s">
        <v>48</v>
      </c>
      <c r="B10" s="28" t="s">
        <v>49</v>
      </c>
      <c r="C10" s="28" t="s">
        <v>50</v>
      </c>
      <c r="D10" s="28">
        <v>23004331565</v>
      </c>
      <c r="E10" s="28" t="s">
        <v>51</v>
      </c>
      <c r="F10" s="29">
        <v>45149</v>
      </c>
      <c r="G10" s="30">
        <v>151034.57</v>
      </c>
      <c r="H10" s="28" t="s">
        <v>52</v>
      </c>
      <c r="I10" s="28" t="s">
        <v>57</v>
      </c>
      <c r="J10" s="28" t="s">
        <v>54</v>
      </c>
      <c r="K10" s="28" t="s">
        <v>55</v>
      </c>
      <c r="L10" s="28" t="s">
        <v>58</v>
      </c>
    </row>
    <row r="11" spans="1:12" s="28" customFormat="1" x14ac:dyDescent="0.25">
      <c r="A11" s="28" t="s">
        <v>48</v>
      </c>
      <c r="B11" s="28" t="s">
        <v>49</v>
      </c>
      <c r="C11" s="28" t="s">
        <v>50</v>
      </c>
      <c r="D11" s="28">
        <v>23004331591</v>
      </c>
      <c r="E11" s="28" t="s">
        <v>51</v>
      </c>
      <c r="F11" s="29">
        <v>45149</v>
      </c>
      <c r="G11" s="30">
        <v>151034.57</v>
      </c>
      <c r="H11" s="28" t="s">
        <v>52</v>
      </c>
      <c r="I11" s="28" t="s">
        <v>57</v>
      </c>
      <c r="J11" s="28" t="s">
        <v>54</v>
      </c>
      <c r="K11" s="28" t="s">
        <v>55</v>
      </c>
      <c r="L11" s="28" t="s">
        <v>58</v>
      </c>
    </row>
    <row r="12" spans="1:12" s="28" customFormat="1" x14ac:dyDescent="0.25">
      <c r="A12" s="28" t="s">
        <v>48</v>
      </c>
      <c r="B12" s="28" t="s">
        <v>49</v>
      </c>
      <c r="C12" s="28" t="s">
        <v>50</v>
      </c>
      <c r="D12" s="28">
        <v>23004767895</v>
      </c>
      <c r="E12" s="28" t="s">
        <v>51</v>
      </c>
      <c r="F12" s="29">
        <v>45175</v>
      </c>
      <c r="G12" s="30">
        <v>151034.57</v>
      </c>
      <c r="H12" s="28" t="s">
        <v>52</v>
      </c>
      <c r="I12" s="28" t="s">
        <v>57</v>
      </c>
      <c r="J12" s="28" t="s">
        <v>54</v>
      </c>
      <c r="K12" s="28" t="s">
        <v>55</v>
      </c>
      <c r="L12" s="28" t="s">
        <v>58</v>
      </c>
    </row>
    <row r="13" spans="1:12" s="28" customFormat="1" x14ac:dyDescent="0.25">
      <c r="A13" s="28" t="s">
        <v>48</v>
      </c>
      <c r="B13" s="28" t="s">
        <v>49</v>
      </c>
      <c r="C13" s="28" t="s">
        <v>50</v>
      </c>
      <c r="D13" s="28">
        <v>23005123227</v>
      </c>
      <c r="E13" s="28" t="s">
        <v>51</v>
      </c>
      <c r="F13" s="29">
        <v>45202</v>
      </c>
      <c r="G13" s="30">
        <v>151034.57999999999</v>
      </c>
      <c r="H13" s="28" t="s">
        <v>52</v>
      </c>
      <c r="I13" s="28" t="s">
        <v>57</v>
      </c>
      <c r="J13" s="28" t="s">
        <v>54</v>
      </c>
      <c r="K13" s="28" t="s">
        <v>55</v>
      </c>
      <c r="L13" s="28" t="s">
        <v>58</v>
      </c>
    </row>
    <row r="14" spans="1:12" s="28" customFormat="1" x14ac:dyDescent="0.25">
      <c r="A14" s="28" t="s">
        <v>48</v>
      </c>
      <c r="B14" s="28" t="s">
        <v>49</v>
      </c>
      <c r="C14" s="28" t="s">
        <v>50</v>
      </c>
      <c r="D14" s="28">
        <v>24007718042</v>
      </c>
      <c r="E14" s="28" t="s">
        <v>51</v>
      </c>
      <c r="F14" s="29">
        <v>45659</v>
      </c>
      <c r="G14" s="30">
        <v>179205.55</v>
      </c>
      <c r="H14" s="28" t="s">
        <v>52</v>
      </c>
      <c r="I14" s="28" t="s">
        <v>59</v>
      </c>
      <c r="J14" s="28" t="s">
        <v>60</v>
      </c>
      <c r="K14" s="28" t="s">
        <v>61</v>
      </c>
      <c r="L14" s="28" t="s">
        <v>62</v>
      </c>
    </row>
    <row r="15" spans="1:12" x14ac:dyDescent="0.25">
      <c r="G15" s="19">
        <f>SUM(G2:G14)</f>
        <v>2395008.4300000002</v>
      </c>
    </row>
    <row r="19" spans="2:5" x14ac:dyDescent="0.25">
      <c r="C19" s="25" t="s">
        <v>32</v>
      </c>
      <c r="D19" s="25" t="s">
        <v>28</v>
      </c>
    </row>
    <row r="20" spans="2:5" x14ac:dyDescent="0.25">
      <c r="C20" s="25">
        <v>2022</v>
      </c>
      <c r="D20" s="26">
        <f>SUM(G2:G8)</f>
        <v>1464294.11</v>
      </c>
    </row>
    <row r="21" spans="2:5" x14ac:dyDescent="0.25">
      <c r="C21" s="25">
        <v>2023</v>
      </c>
      <c r="D21" s="26">
        <f>SUM(G9:G13)</f>
        <v>751508.77</v>
      </c>
    </row>
    <row r="22" spans="2:5" x14ac:dyDescent="0.25">
      <c r="C22" s="25">
        <v>2024</v>
      </c>
      <c r="D22" s="25">
        <v>0</v>
      </c>
    </row>
    <row r="23" spans="2:5" x14ac:dyDescent="0.25">
      <c r="C23" s="25">
        <v>2025</v>
      </c>
      <c r="D23" s="26">
        <f>SUM(G14)</f>
        <v>179205.55</v>
      </c>
    </row>
    <row r="24" spans="2:5" x14ac:dyDescent="0.25">
      <c r="C24" s="25"/>
      <c r="D24" s="25"/>
    </row>
    <row r="25" spans="2:5" x14ac:dyDescent="0.25">
      <c r="C25" s="25" t="s">
        <v>18</v>
      </c>
      <c r="D25" s="26">
        <f>SUM(D20:D23)</f>
        <v>2395008.4299999997</v>
      </c>
    </row>
    <row r="30" spans="2:5" ht="20.100000000000001" customHeight="1" x14ac:dyDescent="0.3">
      <c r="B30" s="147" t="s">
        <v>76</v>
      </c>
      <c r="C30" s="147"/>
      <c r="D30" s="147"/>
      <c r="E30" s="147"/>
    </row>
    <row r="31" spans="2:5" ht="25.5" customHeight="1" x14ac:dyDescent="0.3">
      <c r="B31" s="21" t="s">
        <v>63</v>
      </c>
      <c r="C31" s="21" t="s">
        <v>64</v>
      </c>
      <c r="D31" s="21" t="s">
        <v>32</v>
      </c>
      <c r="E31" s="21" t="s">
        <v>65</v>
      </c>
    </row>
    <row r="32" spans="2:5" ht="25.5" customHeight="1" x14ac:dyDescent="0.3">
      <c r="B32" s="23" t="s">
        <v>66</v>
      </c>
      <c r="C32" s="23" t="s">
        <v>67</v>
      </c>
      <c r="D32" s="23">
        <v>2022</v>
      </c>
      <c r="E32" s="24">
        <f>SUM(G2:G8)</f>
        <v>1464294.11</v>
      </c>
    </row>
    <row r="33" spans="2:5" ht="20.100000000000001" customHeight="1" x14ac:dyDescent="0.3">
      <c r="B33" s="21" t="s">
        <v>68</v>
      </c>
      <c r="C33" s="21" t="s">
        <v>67</v>
      </c>
      <c r="D33" s="21">
        <v>2022</v>
      </c>
      <c r="E33" s="22">
        <f>G9</f>
        <v>147370.48000000001</v>
      </c>
    </row>
    <row r="34" spans="2:5" ht="20.100000000000001" customHeight="1" x14ac:dyDescent="0.3">
      <c r="B34" s="21" t="s">
        <v>69</v>
      </c>
      <c r="C34" s="21" t="s">
        <v>70</v>
      </c>
      <c r="D34" s="21">
        <v>2023</v>
      </c>
      <c r="E34" s="22">
        <f>SUM(G10:G13)</f>
        <v>604138.29</v>
      </c>
    </row>
    <row r="35" spans="2:5" ht="20.100000000000001" customHeight="1" x14ac:dyDescent="0.3">
      <c r="B35" s="21" t="s">
        <v>71</v>
      </c>
      <c r="C35" s="21" t="s">
        <v>67</v>
      </c>
      <c r="D35" s="21">
        <v>2024</v>
      </c>
      <c r="E35" s="22">
        <f>G14</f>
        <v>179205.55</v>
      </c>
    </row>
    <row r="36" spans="2:5" ht="20.100000000000001" customHeight="1" x14ac:dyDescent="0.3">
      <c r="B36" s="146" t="s">
        <v>72</v>
      </c>
      <c r="C36" s="146"/>
      <c r="D36" s="146"/>
      <c r="E36" s="31">
        <f>SUM(E32:E35)</f>
        <v>2395008.4299999997</v>
      </c>
    </row>
  </sheetData>
  <mergeCells count="2">
    <mergeCell ref="B36:D36"/>
    <mergeCell ref="B30:E30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60"/>
  <sheetViews>
    <sheetView zoomScale="50" zoomScaleNormal="50" workbookViewId="0">
      <selection activeCell="H35" sqref="H35"/>
    </sheetView>
  </sheetViews>
  <sheetFormatPr defaultRowHeight="15" x14ac:dyDescent="0.25"/>
  <cols>
    <col min="2" max="2" width="33.28515625" customWidth="1"/>
    <col min="3" max="3" width="28.28515625" customWidth="1"/>
    <col min="4" max="4" width="29.5703125" customWidth="1"/>
    <col min="5" max="5" width="26.28515625" customWidth="1"/>
    <col min="6" max="7" width="20.5703125" bestFit="1" customWidth="1"/>
    <col min="8" max="8" width="22" customWidth="1"/>
    <col min="9" max="10" width="20.5703125" bestFit="1" customWidth="1"/>
    <col min="11" max="11" width="20.140625" bestFit="1" customWidth="1"/>
    <col min="12" max="14" width="20.5703125" bestFit="1" customWidth="1"/>
    <col min="15" max="15" width="18" bestFit="1" customWidth="1"/>
  </cols>
  <sheetData>
    <row r="1" spans="2:14" s="4" customFormat="1" ht="15.75" x14ac:dyDescent="0.25"/>
    <row r="2" spans="2:14" s="4" customFormat="1" ht="15.75" x14ac:dyDescent="0.25">
      <c r="B2" s="5">
        <v>2022</v>
      </c>
      <c r="C2" s="6">
        <v>7.4859812288869954E-2</v>
      </c>
      <c r="E2" s="7"/>
    </row>
    <row r="3" spans="2:14" s="4" customFormat="1" ht="15.75" x14ac:dyDescent="0.25">
      <c r="B3" s="5">
        <v>2023</v>
      </c>
      <c r="C3" s="6">
        <v>4.6507798534815903E-2</v>
      </c>
      <c r="D3" s="13">
        <f>(1+C2)*(1+C3)-1</f>
        <v>0.12484917589197075</v>
      </c>
    </row>
    <row r="4" spans="2:14" s="4" customFormat="1" ht="15.75" x14ac:dyDescent="0.25">
      <c r="B4" s="5">
        <v>2024</v>
      </c>
      <c r="C4" s="6">
        <v>3.925612019964686E-2</v>
      </c>
      <c r="D4" s="13">
        <f>(1+C2)*(1+C3)*(1+C4)-1</f>
        <v>0.16900639034725962</v>
      </c>
    </row>
    <row r="5" spans="2:14" s="4" customFormat="1" ht="15.75" x14ac:dyDescent="0.25"/>
    <row r="6" spans="2:14" s="4" customFormat="1" ht="15.75" x14ac:dyDescent="0.25"/>
    <row r="7" spans="2:14" s="4" customFormat="1" ht="15.75" x14ac:dyDescent="0.25">
      <c r="B7" s="5"/>
      <c r="C7" s="5" t="s">
        <v>0</v>
      </c>
      <c r="D7" s="5" t="s">
        <v>1</v>
      </c>
      <c r="E7" s="5" t="s">
        <v>2</v>
      </c>
      <c r="F7" s="5" t="s">
        <v>3</v>
      </c>
      <c r="G7" s="5" t="s">
        <v>4</v>
      </c>
      <c r="H7" s="5" t="s">
        <v>5</v>
      </c>
      <c r="I7" s="5" t="s">
        <v>6</v>
      </c>
      <c r="J7" s="5" t="s">
        <v>7</v>
      </c>
      <c r="K7" s="5" t="s">
        <v>8</v>
      </c>
      <c r="L7" s="5" t="s">
        <v>9</v>
      </c>
      <c r="M7" s="5" t="s">
        <v>10</v>
      </c>
      <c r="N7" s="5" t="s">
        <v>11</v>
      </c>
    </row>
    <row r="8" spans="2:14" s="4" customFormat="1" ht="15.75" x14ac:dyDescent="0.25">
      <c r="B8" s="5">
        <v>2021</v>
      </c>
      <c r="C8" s="8"/>
      <c r="D8" s="8"/>
      <c r="E8" s="8"/>
      <c r="F8" s="8"/>
      <c r="G8" s="8"/>
      <c r="H8" s="8"/>
      <c r="I8" s="8"/>
      <c r="J8" s="8"/>
      <c r="K8" s="8">
        <v>5.5</v>
      </c>
      <c r="L8" s="8">
        <v>5.5</v>
      </c>
      <c r="M8" s="8">
        <v>5.5</v>
      </c>
      <c r="N8" s="8">
        <v>5.5</v>
      </c>
    </row>
    <row r="9" spans="2:14" s="4" customFormat="1" ht="15.75" x14ac:dyDescent="0.25">
      <c r="B9" s="5">
        <v>2022</v>
      </c>
      <c r="C9" s="8">
        <v>5.5</v>
      </c>
      <c r="D9" s="8">
        <v>5.5</v>
      </c>
      <c r="E9" s="8">
        <v>5.5</v>
      </c>
      <c r="F9" s="8">
        <v>5.5</v>
      </c>
      <c r="G9" s="8">
        <v>5.5</v>
      </c>
      <c r="H9" s="9">
        <f>G9*(1+C2)</f>
        <v>5.9117289675887843</v>
      </c>
      <c r="I9" s="9">
        <f t="shared" ref="I9:N9" si="0">H9*(1+D2)</f>
        <v>5.9117289675887843</v>
      </c>
      <c r="J9" s="9">
        <f t="shared" si="0"/>
        <v>5.9117289675887843</v>
      </c>
      <c r="K9" s="9">
        <f t="shared" si="0"/>
        <v>5.9117289675887843</v>
      </c>
      <c r="L9" s="9">
        <f t="shared" si="0"/>
        <v>5.9117289675887843</v>
      </c>
      <c r="M9" s="9">
        <f t="shared" si="0"/>
        <v>5.9117289675887843</v>
      </c>
      <c r="N9" s="9">
        <f t="shared" si="0"/>
        <v>5.9117289675887843</v>
      </c>
    </row>
    <row r="10" spans="2:14" s="4" customFormat="1" ht="15.75" x14ac:dyDescent="0.25">
      <c r="B10" s="5">
        <v>2023</v>
      </c>
      <c r="C10" s="9">
        <f>H9</f>
        <v>5.9117289675887843</v>
      </c>
      <c r="D10" s="9">
        <f t="shared" ref="D10:G12" si="1">I9</f>
        <v>5.9117289675887843</v>
      </c>
      <c r="E10" s="9">
        <f t="shared" si="1"/>
        <v>5.9117289675887843</v>
      </c>
      <c r="F10" s="9">
        <f t="shared" si="1"/>
        <v>5.9117289675887843</v>
      </c>
      <c r="G10" s="9">
        <f t="shared" si="1"/>
        <v>5.9117289675887843</v>
      </c>
      <c r="H10" s="8">
        <f>G10*(1+C3)</f>
        <v>6.1866704674058388</v>
      </c>
      <c r="I10" s="8">
        <f>H10</f>
        <v>6.1866704674058388</v>
      </c>
      <c r="J10" s="8">
        <f t="shared" ref="J10:N10" si="2">I10*(1+E3)</f>
        <v>6.1866704674058388</v>
      </c>
      <c r="K10" s="8">
        <f t="shared" si="2"/>
        <v>6.1866704674058388</v>
      </c>
      <c r="L10" s="8">
        <f t="shared" si="2"/>
        <v>6.1866704674058388</v>
      </c>
      <c r="M10" s="8">
        <f t="shared" si="2"/>
        <v>6.1866704674058388</v>
      </c>
      <c r="N10" s="8">
        <f t="shared" si="2"/>
        <v>6.1866704674058388</v>
      </c>
    </row>
    <row r="11" spans="2:14" s="4" customFormat="1" ht="15.75" x14ac:dyDescent="0.25">
      <c r="B11" s="5">
        <v>2024</v>
      </c>
      <c r="C11" s="8">
        <f>H10</f>
        <v>6.1866704674058388</v>
      </c>
      <c r="D11" s="8">
        <f t="shared" si="1"/>
        <v>6.1866704674058388</v>
      </c>
      <c r="E11" s="8">
        <f t="shared" si="1"/>
        <v>6.1866704674058388</v>
      </c>
      <c r="F11" s="8">
        <f t="shared" si="1"/>
        <v>6.1866704674058388</v>
      </c>
      <c r="G11" s="8">
        <f t="shared" si="1"/>
        <v>6.1866704674058388</v>
      </c>
      <c r="H11" s="9">
        <f>G11*(1+C4)</f>
        <v>6.4295351469099282</v>
      </c>
      <c r="I11" s="9">
        <f>H11</f>
        <v>6.4295351469099282</v>
      </c>
      <c r="J11" s="9">
        <f t="shared" ref="J11:N11" si="3">I11*(1+E4)</f>
        <v>6.4295351469099282</v>
      </c>
      <c r="K11" s="9">
        <f t="shared" si="3"/>
        <v>6.4295351469099282</v>
      </c>
      <c r="L11" s="9">
        <f t="shared" si="3"/>
        <v>6.4295351469099282</v>
      </c>
      <c r="M11" s="9">
        <f t="shared" si="3"/>
        <v>6.4295351469099282</v>
      </c>
      <c r="N11" s="9">
        <f t="shared" si="3"/>
        <v>6.4295351469099282</v>
      </c>
    </row>
    <row r="12" spans="2:14" s="4" customFormat="1" ht="15.75" x14ac:dyDescent="0.25">
      <c r="B12" s="5">
        <v>2025</v>
      </c>
      <c r="C12" s="9">
        <f>H11</f>
        <v>6.4295351469099282</v>
      </c>
      <c r="D12" s="9">
        <f t="shared" si="1"/>
        <v>6.4295351469099282</v>
      </c>
      <c r="E12" s="9">
        <f t="shared" si="1"/>
        <v>6.4295351469099282</v>
      </c>
      <c r="F12" s="9">
        <f t="shared" si="1"/>
        <v>6.4295351469099282</v>
      </c>
      <c r="G12" s="9">
        <f t="shared" si="1"/>
        <v>6.4295351469099282</v>
      </c>
      <c r="H12" s="8"/>
      <c r="I12" s="8"/>
      <c r="J12" s="8"/>
      <c r="K12" s="8"/>
      <c r="L12" s="8"/>
      <c r="M12" s="8"/>
      <c r="N12" s="8"/>
    </row>
    <row r="13" spans="2:14" s="4" customFormat="1" ht="15.75" x14ac:dyDescent="0.25"/>
    <row r="14" spans="2:14" s="4" customFormat="1" ht="15.75" x14ac:dyDescent="0.25"/>
    <row r="15" spans="2:14" s="4" customFormat="1" ht="15.75" x14ac:dyDescent="0.25"/>
    <row r="16" spans="2:14" s="4" customFormat="1" ht="15.75" x14ac:dyDescent="0.25"/>
    <row r="17" spans="2:14" s="4" customFormat="1" ht="15.75" x14ac:dyDescent="0.25">
      <c r="B17" s="5" t="s">
        <v>12</v>
      </c>
      <c r="C17" s="5" t="s">
        <v>0</v>
      </c>
      <c r="D17" s="5" t="s">
        <v>1</v>
      </c>
      <c r="E17" s="5" t="s">
        <v>2</v>
      </c>
      <c r="F17" s="5" t="s">
        <v>3</v>
      </c>
      <c r="G17" s="5" t="s">
        <v>4</v>
      </c>
      <c r="H17" s="5" t="s">
        <v>5</v>
      </c>
      <c r="I17" s="5" t="s">
        <v>6</v>
      </c>
      <c r="J17" s="5" t="s">
        <v>7</v>
      </c>
      <c r="K17" s="5" t="s">
        <v>8</v>
      </c>
      <c r="L17" s="5" t="s">
        <v>9</v>
      </c>
      <c r="M17" s="5" t="s">
        <v>10</v>
      </c>
      <c r="N17" s="5" t="s">
        <v>11</v>
      </c>
    </row>
    <row r="18" spans="2:14" s="4" customFormat="1" ht="15.75" x14ac:dyDescent="0.25">
      <c r="B18" s="5">
        <v>2021</v>
      </c>
      <c r="C18" s="10"/>
      <c r="D18" s="10"/>
      <c r="E18" s="10"/>
      <c r="F18" s="10"/>
      <c r="G18" s="10"/>
      <c r="H18" s="10"/>
      <c r="I18" s="10"/>
      <c r="J18" s="10"/>
      <c r="K18" s="10">
        <v>444136</v>
      </c>
      <c r="L18" s="10">
        <v>530200</v>
      </c>
      <c r="M18" s="10">
        <v>539891</v>
      </c>
      <c r="N18" s="10">
        <v>527604</v>
      </c>
    </row>
    <row r="19" spans="2:14" s="4" customFormat="1" ht="15.75" x14ac:dyDescent="0.25">
      <c r="B19" s="5">
        <v>2022</v>
      </c>
      <c r="C19" s="8">
        <v>498041.5</v>
      </c>
      <c r="D19" s="8">
        <v>490858.5</v>
      </c>
      <c r="E19" s="8">
        <v>333965.5</v>
      </c>
      <c r="F19" s="8">
        <v>559993.5</v>
      </c>
      <c r="G19" s="8">
        <v>594654.5</v>
      </c>
      <c r="H19" s="9">
        <v>570718.5</v>
      </c>
      <c r="I19" s="9">
        <v>576829</v>
      </c>
      <c r="J19" s="9">
        <v>658267.5</v>
      </c>
      <c r="K19" s="9">
        <v>616929.5</v>
      </c>
      <c r="L19" s="9">
        <v>653328.5</v>
      </c>
      <c r="M19" s="9">
        <v>650534.5</v>
      </c>
      <c r="N19" s="9">
        <v>661985.5</v>
      </c>
    </row>
    <row r="20" spans="2:14" s="4" customFormat="1" ht="15.75" x14ac:dyDescent="0.25">
      <c r="B20" s="5">
        <v>2023</v>
      </c>
      <c r="C20" s="9">
        <v>640007.5</v>
      </c>
      <c r="D20" s="9">
        <v>582714</v>
      </c>
      <c r="E20" s="9">
        <v>683804</v>
      </c>
      <c r="F20" s="9">
        <v>672507.5</v>
      </c>
      <c r="G20" s="9">
        <v>713361</v>
      </c>
      <c r="H20" s="8">
        <v>655693.5</v>
      </c>
      <c r="I20" s="8">
        <v>617166</v>
      </c>
      <c r="J20" s="8">
        <v>673876.5</v>
      </c>
      <c r="K20" s="8">
        <v>515295</v>
      </c>
      <c r="L20" s="8">
        <v>675691.5</v>
      </c>
      <c r="M20" s="8">
        <v>682132</v>
      </c>
      <c r="N20" s="8">
        <v>663778.5</v>
      </c>
    </row>
    <row r="21" spans="2:14" s="4" customFormat="1" ht="15.75" x14ac:dyDescent="0.25">
      <c r="B21" s="5">
        <v>2024</v>
      </c>
      <c r="C21" s="8">
        <v>617474</v>
      </c>
      <c r="D21" s="8">
        <v>575322</v>
      </c>
      <c r="E21" s="8">
        <v>675361.5</v>
      </c>
      <c r="F21" s="8">
        <v>616363</v>
      </c>
      <c r="G21" s="8">
        <v>128298.5</v>
      </c>
      <c r="H21" s="9">
        <v>510048</v>
      </c>
      <c r="I21" s="9">
        <v>649808.5</v>
      </c>
      <c r="J21" s="9">
        <v>637472</v>
      </c>
      <c r="K21" s="9">
        <v>575861</v>
      </c>
      <c r="L21" s="9">
        <v>680366.5</v>
      </c>
      <c r="M21" s="9">
        <v>617501.5</v>
      </c>
      <c r="N21" s="9">
        <v>605638</v>
      </c>
    </row>
    <row r="22" spans="2:14" s="4" customFormat="1" ht="15.75" x14ac:dyDescent="0.25">
      <c r="B22" s="52">
        <v>2025</v>
      </c>
      <c r="C22" s="45">
        <f>C21</f>
        <v>617474</v>
      </c>
      <c r="D22" s="45">
        <f>D21*(1+$H$31)</f>
        <v>620491.81917100248</v>
      </c>
      <c r="E22" s="45">
        <f>E21*(1+$H$31)</f>
        <v>728385.64444442757</v>
      </c>
      <c r="F22" s="45">
        <f t="shared" ref="F22" si="4">F21*(1+$H$31)</f>
        <v>664755.04002922983</v>
      </c>
      <c r="G22" s="45">
        <f>AVERAGE(D22:F22)*I24</f>
        <v>740808.66725706181</v>
      </c>
      <c r="H22" s="8"/>
      <c r="I22" s="8"/>
      <c r="J22" s="8"/>
      <c r="K22" s="8"/>
      <c r="L22" s="8"/>
      <c r="M22" s="8"/>
      <c r="N22" s="8"/>
    </row>
    <row r="23" spans="2:14" s="4" customFormat="1" ht="15.75" x14ac:dyDescent="0.25">
      <c r="C23" s="8">
        <f>C22-C21</f>
        <v>0</v>
      </c>
      <c r="D23" s="8">
        <f>D22-D21</f>
        <v>45169.819171002484</v>
      </c>
      <c r="E23" s="8">
        <f t="shared" ref="E23:G23" si="5">E22-E21</f>
        <v>53024.144444427569</v>
      </c>
      <c r="F23" s="8">
        <f t="shared" si="5"/>
        <v>48392.040029229829</v>
      </c>
      <c r="G23" s="8">
        <f t="shared" si="5"/>
        <v>612510.16725706181</v>
      </c>
      <c r="H23" s="8"/>
      <c r="I23" s="8"/>
    </row>
    <row r="24" spans="2:14" s="4" customFormat="1" ht="15.75" x14ac:dyDescent="0.25">
      <c r="B24" s="4" t="s">
        <v>13</v>
      </c>
      <c r="I24" s="44">
        <f>G20/AVERAGE(D20:F20)</f>
        <v>1.1036899721019655</v>
      </c>
    </row>
    <row r="25" spans="2:14" s="4" customFormat="1" ht="15.75" x14ac:dyDescent="0.25">
      <c r="I25" s="44"/>
    </row>
    <row r="26" spans="2:14" s="4" customFormat="1" ht="23.25" x14ac:dyDescent="0.35">
      <c r="B26" s="150" t="s">
        <v>83</v>
      </c>
      <c r="C26" s="150"/>
      <c r="D26" s="150"/>
      <c r="E26" s="150"/>
    </row>
    <row r="27" spans="2:14" s="4" customFormat="1" ht="18.75" x14ac:dyDescent="0.3">
      <c r="B27" s="43" t="s">
        <v>20</v>
      </c>
      <c r="C27" s="43" t="s">
        <v>25</v>
      </c>
      <c r="D27" s="43" t="s">
        <v>24</v>
      </c>
      <c r="E27" s="43" t="s">
        <v>16</v>
      </c>
    </row>
    <row r="28" spans="2:14" s="4" customFormat="1" ht="18.75" x14ac:dyDescent="0.3">
      <c r="B28" s="43" t="s">
        <v>14</v>
      </c>
      <c r="C28" s="46">
        <f>SUM(H19:N19,C20:G20)</f>
        <v>7680987</v>
      </c>
      <c r="D28" s="46">
        <f>C28*(1+C2)</f>
        <v>8255984.24501325</v>
      </c>
      <c r="E28" s="47">
        <f>D28-C28</f>
        <v>574997.24501325004</v>
      </c>
    </row>
    <row r="29" spans="2:14" s="4" customFormat="1" ht="18.75" x14ac:dyDescent="0.3">
      <c r="B29" s="43" t="s">
        <v>15</v>
      </c>
      <c r="C29" s="46">
        <f>SUM(H20:N20,C21:G21)</f>
        <v>7096452</v>
      </c>
      <c r="D29" s="46">
        <f>C29*(1+C2)*(1+C3)</f>
        <v>7982438.1839569276</v>
      </c>
      <c r="E29" s="47">
        <f>D29-C29</f>
        <v>885986.18395692762</v>
      </c>
    </row>
    <row r="30" spans="2:14" s="4" customFormat="1" ht="18.75" x14ac:dyDescent="0.3">
      <c r="B30" s="43" t="s">
        <v>19</v>
      </c>
      <c r="C30" s="46">
        <f>SUM(H21:N21)</f>
        <v>4276695.5</v>
      </c>
      <c r="D30" s="46">
        <f>C30*(1+C3)*(1+C4)*(1+C2)</f>
        <v>4999484.3690693695</v>
      </c>
      <c r="E30" s="46">
        <f>D30-C30</f>
        <v>722788.86906936951</v>
      </c>
      <c r="H30" s="5" t="s">
        <v>17</v>
      </c>
    </row>
    <row r="31" spans="2:14" s="4" customFormat="1" ht="18.75" x14ac:dyDescent="0.3">
      <c r="B31" s="48" t="s">
        <v>21</v>
      </c>
      <c r="C31" s="46">
        <f>C22</f>
        <v>617474</v>
      </c>
      <c r="D31" s="46">
        <f>C31*(1+C4)*(1+C2)*(1+C3)</f>
        <v>721831.05187328381</v>
      </c>
      <c r="E31" s="46">
        <f>D31-C31</f>
        <v>104357.05187328381</v>
      </c>
      <c r="H31" s="20">
        <f>C4*2</f>
        <v>7.851224039929372E-2</v>
      </c>
    </row>
    <row r="32" spans="2:14" s="4" customFormat="1" ht="18.75" x14ac:dyDescent="0.3">
      <c r="B32" s="43" t="s">
        <v>22</v>
      </c>
      <c r="C32" s="46">
        <f>SUM(D22:G22)</f>
        <v>2754441.1709017218</v>
      </c>
      <c r="D32" s="46">
        <f>C32*C40</f>
        <v>2976432.9946904797</v>
      </c>
      <c r="E32" s="46">
        <f>D32-C32</f>
        <v>221991.8237887579</v>
      </c>
    </row>
    <row r="33" spans="2:15" ht="18.75" x14ac:dyDescent="0.3">
      <c r="B33" s="148" t="s">
        <v>18</v>
      </c>
      <c r="C33" s="148"/>
      <c r="D33" s="148"/>
      <c r="E33" s="50">
        <f>SUM(E28:E32)</f>
        <v>2510121.173701589</v>
      </c>
    </row>
    <row r="34" spans="2:15" ht="18.75" x14ac:dyDescent="0.3">
      <c r="B34" s="149" t="s">
        <v>23</v>
      </c>
      <c r="C34" s="149"/>
      <c r="D34" s="149"/>
      <c r="E34" s="49"/>
    </row>
    <row r="35" spans="2:15" x14ac:dyDescent="0.25">
      <c r="B35" s="3"/>
      <c r="C35" s="3"/>
      <c r="D35" s="3"/>
    </row>
    <row r="36" spans="2:15" x14ac:dyDescent="0.25">
      <c r="B36" s="3"/>
      <c r="C36" s="3"/>
      <c r="D36" s="3"/>
    </row>
    <row r="37" spans="2:15" x14ac:dyDescent="0.25">
      <c r="C37" s="1">
        <v>6.4295351469099282</v>
      </c>
    </row>
    <row r="38" spans="2:15" x14ac:dyDescent="0.25">
      <c r="C38" s="1">
        <v>5.95</v>
      </c>
    </row>
    <row r="39" spans="2:15" x14ac:dyDescent="0.25">
      <c r="C39" s="1"/>
    </row>
    <row r="40" spans="2:15" x14ac:dyDescent="0.25">
      <c r="C40" s="2">
        <f>C37/C38</f>
        <v>1.0805941423378029</v>
      </c>
    </row>
    <row r="44" spans="2:15" ht="15.75" x14ac:dyDescent="0.25">
      <c r="B44" s="5" t="s">
        <v>26</v>
      </c>
      <c r="C44" s="5" t="s">
        <v>0</v>
      </c>
      <c r="D44" s="5" t="s">
        <v>1</v>
      </c>
      <c r="E44" s="5" t="s">
        <v>2</v>
      </c>
      <c r="F44" s="5" t="s">
        <v>3</v>
      </c>
      <c r="G44" s="5" t="s">
        <v>4</v>
      </c>
      <c r="H44" s="5" t="s">
        <v>5</v>
      </c>
      <c r="I44" s="5" t="s">
        <v>6</v>
      </c>
      <c r="J44" s="5" t="s">
        <v>7</v>
      </c>
      <c r="K44" s="5" t="s">
        <v>8</v>
      </c>
      <c r="L44" s="5" t="s">
        <v>9</v>
      </c>
      <c r="M44" s="5" t="s">
        <v>10</v>
      </c>
      <c r="N44" s="5" t="s">
        <v>11</v>
      </c>
    </row>
    <row r="45" spans="2:15" ht="15.75" x14ac:dyDescent="0.25">
      <c r="B45" s="5">
        <v>2022</v>
      </c>
      <c r="C45" s="8"/>
      <c r="D45" s="8"/>
      <c r="E45" s="8"/>
      <c r="F45" s="8"/>
      <c r="G45" s="8"/>
      <c r="H45" s="9">
        <f>H19*$C$2</f>
        <v>42723.879779785428</v>
      </c>
      <c r="I45" s="9">
        <f t="shared" ref="I45:N45" si="6">I19*$C$2</f>
        <v>43181.310662776566</v>
      </c>
      <c r="J45" s="9">
        <f t="shared" si="6"/>
        <v>49277.781485863699</v>
      </c>
      <c r="K45" s="9">
        <f t="shared" si="6"/>
        <v>46183.226565466393</v>
      </c>
      <c r="L45" s="9">
        <f t="shared" si="6"/>
        <v>48908.048872968975</v>
      </c>
      <c r="M45" s="9">
        <f t="shared" si="6"/>
        <v>48698.890557433871</v>
      </c>
      <c r="N45" s="9">
        <f t="shared" si="6"/>
        <v>49556.110267953722</v>
      </c>
      <c r="O45" s="1">
        <f>SUM(C45:N45)</f>
        <v>328529.24819224863</v>
      </c>
    </row>
    <row r="46" spans="2:15" ht="15.75" x14ac:dyDescent="0.25">
      <c r="B46" s="5">
        <v>2023</v>
      </c>
      <c r="C46" s="9">
        <f>C20*$C$2</f>
        <v>47910.84131346894</v>
      </c>
      <c r="D46" s="9">
        <f t="shared" ref="D46:G46" si="7">D20*$C$2</f>
        <v>43621.860658096564</v>
      </c>
      <c r="E46" s="9">
        <f t="shared" si="7"/>
        <v>51189.439082378427</v>
      </c>
      <c r="F46" s="9">
        <f t="shared" si="7"/>
        <v>50343.785212857212</v>
      </c>
      <c r="G46" s="9">
        <f t="shared" si="7"/>
        <v>53402.07055420056</v>
      </c>
      <c r="H46" s="8">
        <f>H20*(1+$C$2)*(1+$C$3)-H20</f>
        <v>81862.793112721876</v>
      </c>
      <c r="I46" s="8">
        <f t="shared" ref="I46:N46" si="8">I20*(1+$C$2)*(1+$C$3)-I20</f>
        <v>77052.666488544084</v>
      </c>
      <c r="J46" s="8">
        <f t="shared" si="8"/>
        <v>84132.925677965628</v>
      </c>
      <c r="K46" s="8">
        <f t="shared" si="8"/>
        <v>64334.15609125304</v>
      </c>
      <c r="L46" s="8">
        <f t="shared" si="8"/>
        <v>84359.526932209614</v>
      </c>
      <c r="M46" s="8">
        <f t="shared" si="8"/>
        <v>85163.618049541838</v>
      </c>
      <c r="N46" s="8">
        <f t="shared" si="8"/>
        <v>82872.198699808563</v>
      </c>
      <c r="O46" s="1">
        <f t="shared" ref="O46:O56" si="9">SUM(C46:N46)</f>
        <v>806245.8818730464</v>
      </c>
    </row>
    <row r="47" spans="2:15" ht="15.75" x14ac:dyDescent="0.25">
      <c r="B47" s="5">
        <v>2024</v>
      </c>
      <c r="C47" s="8">
        <f>C21*(1+$C$2)*(1+$C$3)-C21</f>
        <v>77091.12003471877</v>
      </c>
      <c r="D47" s="8">
        <f t="shared" ref="D47:G47" si="10">D21*(1+$C$2)*(1+$C$3)-D21</f>
        <v>71828.47757252038</v>
      </c>
      <c r="E47" s="8">
        <f t="shared" si="10"/>
        <v>84318.326704165316</v>
      </c>
      <c r="F47" s="8">
        <f t="shared" si="10"/>
        <v>76952.412600302836</v>
      </c>
      <c r="G47" s="8">
        <f t="shared" si="10"/>
        <v>16017.961993175995</v>
      </c>
      <c r="H47" s="9">
        <f t="shared" ref="H47:N47" si="11">H21*(1+$C$2)*(1+$C$3)*(1+$C$4)-H21</f>
        <v>86201.37138383917</v>
      </c>
      <c r="I47" s="9">
        <f t="shared" si="11"/>
        <v>109821.78900196729</v>
      </c>
      <c r="J47" s="9">
        <f t="shared" si="11"/>
        <v>107736.84166744817</v>
      </c>
      <c r="K47" s="9">
        <f t="shared" si="11"/>
        <v>97324.188951763324</v>
      </c>
      <c r="L47" s="9">
        <f t="shared" si="11"/>
        <v>114986.28627819882</v>
      </c>
      <c r="M47" s="9">
        <f t="shared" si="11"/>
        <v>104361.69954901829</v>
      </c>
      <c r="N47" s="9">
        <f t="shared" si="11"/>
        <v>102356.69223713374</v>
      </c>
      <c r="O47" s="1">
        <f t="shared" si="9"/>
        <v>1048997.1679742523</v>
      </c>
    </row>
    <row r="48" spans="2:15" ht="15.75" x14ac:dyDescent="0.25">
      <c r="B48" s="5">
        <v>2025</v>
      </c>
      <c r="C48" s="9">
        <f>C22*(1+$C$2)*(1+$C$3)*(1+$C$4)-C22</f>
        <v>104357.05187328381</v>
      </c>
      <c r="D48" s="9">
        <f>D22*($C$40-1)</f>
        <v>50008.005993710052</v>
      </c>
      <c r="E48" s="9">
        <f t="shared" ref="E48:G48" si="12">E22*($C$40-1)</f>
        <v>58703.616305166513</v>
      </c>
      <c r="F48" s="9">
        <f t="shared" si="12"/>
        <v>53575.362315887636</v>
      </c>
      <c r="G48" s="9">
        <f t="shared" si="12"/>
        <v>59704.839173993729</v>
      </c>
      <c r="H48" s="8"/>
      <c r="I48" s="8"/>
      <c r="J48" s="8"/>
      <c r="K48" s="8"/>
      <c r="L48" s="8"/>
      <c r="M48" s="8"/>
      <c r="N48" s="8"/>
      <c r="O48" s="1">
        <f t="shared" si="9"/>
        <v>326348.87566204171</v>
      </c>
    </row>
    <row r="49" spans="2:15" x14ac:dyDescent="0.25">
      <c r="O49" s="1">
        <f>SUM(O45:O48)</f>
        <v>2510121.173701589</v>
      </c>
    </row>
    <row r="50" spans="2:15" x14ac:dyDescent="0.25">
      <c r="O50" s="1"/>
    </row>
    <row r="51" spans="2:15" x14ac:dyDescent="0.25">
      <c r="O51" s="1"/>
    </row>
    <row r="52" spans="2:15" ht="15.75" x14ac:dyDescent="0.25">
      <c r="B52" s="17" t="s">
        <v>27</v>
      </c>
      <c r="C52" s="5" t="s">
        <v>0</v>
      </c>
      <c r="D52" s="5" t="s">
        <v>1</v>
      </c>
      <c r="E52" s="5" t="s">
        <v>2</v>
      </c>
      <c r="F52" s="5" t="s">
        <v>3</v>
      </c>
      <c r="G52" s="5" t="s">
        <v>4</v>
      </c>
      <c r="H52" s="5" t="s">
        <v>5</v>
      </c>
      <c r="I52" s="5" t="s">
        <v>6</v>
      </c>
      <c r="J52" s="5" t="s">
        <v>7</v>
      </c>
      <c r="K52" s="5" t="s">
        <v>8</v>
      </c>
      <c r="L52" s="5" t="s">
        <v>9</v>
      </c>
      <c r="M52" s="5" t="s">
        <v>10</v>
      </c>
      <c r="N52" s="5" t="s">
        <v>11</v>
      </c>
      <c r="O52" s="1"/>
    </row>
    <row r="53" spans="2:15" ht="15.75" x14ac:dyDescent="0.25">
      <c r="B53" s="5">
        <v>2022</v>
      </c>
      <c r="C53" s="15"/>
      <c r="D53" s="15"/>
      <c r="E53" s="15"/>
      <c r="F53" s="15"/>
      <c r="G53" s="15"/>
      <c r="H53" s="14">
        <f>H19*$C$2</f>
        <v>42723.879779785428</v>
      </c>
      <c r="I53" s="14">
        <f t="shared" ref="I53:N53" si="13">I19*$C$2</f>
        <v>43181.310662776566</v>
      </c>
      <c r="J53" s="14">
        <f t="shared" si="13"/>
        <v>49277.781485863699</v>
      </c>
      <c r="K53" s="14">
        <f t="shared" si="13"/>
        <v>46183.226565466393</v>
      </c>
      <c r="L53" s="14">
        <f t="shared" si="13"/>
        <v>48908.048872968975</v>
      </c>
      <c r="M53" s="14">
        <f t="shared" si="13"/>
        <v>48698.890557433871</v>
      </c>
      <c r="N53" s="14">
        <f t="shared" si="13"/>
        <v>49556.110267953722</v>
      </c>
      <c r="O53" s="1">
        <f t="shared" si="9"/>
        <v>328529.24819224863</v>
      </c>
    </row>
    <row r="54" spans="2:15" ht="15.75" x14ac:dyDescent="0.25">
      <c r="B54" s="5">
        <v>2023</v>
      </c>
      <c r="C54" s="14">
        <f>C20*$C$2</f>
        <v>47910.84131346894</v>
      </c>
      <c r="D54" s="14">
        <f t="shared" ref="D54:G54" si="14">D20*$C$2</f>
        <v>43621.860658096564</v>
      </c>
      <c r="E54" s="14">
        <f t="shared" si="14"/>
        <v>51189.439082378427</v>
      </c>
      <c r="F54" s="14">
        <f t="shared" si="14"/>
        <v>50343.785212857212</v>
      </c>
      <c r="G54" s="14">
        <f t="shared" si="14"/>
        <v>53402.07055420056</v>
      </c>
      <c r="H54" s="16">
        <f>H20*$D$3</f>
        <v>81862.79311272192</v>
      </c>
      <c r="I54" s="16">
        <f t="shared" ref="I54:N54" si="15">I20*$D$3</f>
        <v>77052.666488544026</v>
      </c>
      <c r="J54" s="16">
        <f t="shared" si="15"/>
        <v>84132.925677965628</v>
      </c>
      <c r="K54" s="16">
        <f t="shared" si="15"/>
        <v>64334.156091253069</v>
      </c>
      <c r="L54" s="16">
        <f t="shared" si="15"/>
        <v>84359.526932209556</v>
      </c>
      <c r="M54" s="16">
        <f t="shared" si="15"/>
        <v>85163.618049541794</v>
      </c>
      <c r="N54" s="16">
        <f t="shared" si="15"/>
        <v>82872.198699808505</v>
      </c>
      <c r="O54" s="1">
        <f t="shared" si="9"/>
        <v>806245.88187304628</v>
      </c>
    </row>
    <row r="55" spans="2:15" ht="15.75" x14ac:dyDescent="0.25">
      <c r="B55" s="5">
        <v>2024</v>
      </c>
      <c r="C55" s="16">
        <f>C21*$D$3</f>
        <v>77091.120034718755</v>
      </c>
      <c r="D55" s="16">
        <f t="shared" ref="D55:G55" si="16">D21*$D$3</f>
        <v>71828.477572520394</v>
      </c>
      <c r="E55" s="16">
        <f t="shared" si="16"/>
        <v>84318.3267041652</v>
      </c>
      <c r="F55" s="16">
        <f t="shared" si="16"/>
        <v>76952.412600302763</v>
      </c>
      <c r="G55" s="16">
        <f t="shared" si="16"/>
        <v>16017.96199317601</v>
      </c>
      <c r="H55" s="16">
        <f>H21*$D$4</f>
        <v>86201.371383839069</v>
      </c>
      <c r="I55" s="16">
        <f t="shared" ref="I55:N55" si="17">I21*$D$4</f>
        <v>109821.78900196725</v>
      </c>
      <c r="J55" s="16">
        <f t="shared" si="17"/>
        <v>107736.84166744829</v>
      </c>
      <c r="K55" s="16">
        <f t="shared" si="17"/>
        <v>97324.188951763266</v>
      </c>
      <c r="L55" s="16">
        <f t="shared" si="17"/>
        <v>114986.28627819881</v>
      </c>
      <c r="M55" s="16">
        <f t="shared" si="17"/>
        <v>104361.69954901833</v>
      </c>
      <c r="N55" s="16">
        <f t="shared" si="17"/>
        <v>102356.69223713363</v>
      </c>
      <c r="O55" s="1">
        <f t="shared" si="9"/>
        <v>1048997.1679742518</v>
      </c>
    </row>
    <row r="56" spans="2:15" ht="15.75" x14ac:dyDescent="0.25">
      <c r="B56" s="5">
        <v>2025</v>
      </c>
      <c r="C56" s="16">
        <f>C22*$D$4</f>
        <v>104357.05187328378</v>
      </c>
      <c r="D56" s="16">
        <f>D22*($C$40-1)</f>
        <v>50008.005993710052</v>
      </c>
      <c r="E56" s="16">
        <f t="shared" ref="E56:G56" si="18">E22*($C$40-1)</f>
        <v>58703.616305166513</v>
      </c>
      <c r="F56" s="16">
        <f t="shared" si="18"/>
        <v>53575.362315887636</v>
      </c>
      <c r="G56" s="16">
        <f t="shared" si="18"/>
        <v>59704.839173993729</v>
      </c>
      <c r="H56" s="16"/>
      <c r="I56" s="16"/>
      <c r="O56" s="1">
        <f t="shared" si="9"/>
        <v>326348.87566204171</v>
      </c>
    </row>
    <row r="57" spans="2:15" x14ac:dyDescent="0.25">
      <c r="O57" s="1">
        <f>SUM(O53:O56)</f>
        <v>2510121.1737015885</v>
      </c>
    </row>
    <row r="58" spans="2:15" x14ac:dyDescent="0.25">
      <c r="O58" s="1"/>
    </row>
    <row r="59" spans="2:15" x14ac:dyDescent="0.25">
      <c r="O59" s="1"/>
    </row>
    <row r="60" spans="2:15" x14ac:dyDescent="0.25">
      <c r="O60" s="1"/>
    </row>
  </sheetData>
  <mergeCells count="3">
    <mergeCell ref="B33:D33"/>
    <mergeCell ref="B34:D34"/>
    <mergeCell ref="B26:E26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0"/>
  <sheetViews>
    <sheetView tabSelected="1" zoomScale="70" zoomScaleNormal="70" workbookViewId="0">
      <selection activeCell="D20" sqref="D20"/>
    </sheetView>
  </sheetViews>
  <sheetFormatPr defaultColWidth="9.140625" defaultRowHeight="24.95" customHeight="1" x14ac:dyDescent="0.25"/>
  <cols>
    <col min="1" max="1" width="21.140625" customWidth="1"/>
    <col min="2" max="2" width="15" bestFit="1" customWidth="1"/>
    <col min="3" max="3" width="19.5703125" customWidth="1"/>
    <col min="4" max="4" width="21.85546875" customWidth="1"/>
    <col min="5" max="5" width="18.5703125" bestFit="1" customWidth="1"/>
    <col min="6" max="6" width="20.7109375" bestFit="1" customWidth="1"/>
    <col min="7" max="7" width="20" customWidth="1"/>
    <col min="8" max="8" width="15.42578125" bestFit="1" customWidth="1"/>
  </cols>
  <sheetData>
    <row r="2" spans="1:8" ht="24.95" customHeight="1" x14ac:dyDescent="0.3">
      <c r="A2" s="39"/>
      <c r="B2" s="151" t="s">
        <v>80</v>
      </c>
      <c r="C2" s="151"/>
      <c r="D2" s="151"/>
      <c r="E2" s="151"/>
      <c r="F2" s="151"/>
      <c r="G2" s="151"/>
    </row>
    <row r="3" spans="1:8" ht="24.95" customHeight="1" x14ac:dyDescent="0.25">
      <c r="A3" s="40" t="s">
        <v>79</v>
      </c>
      <c r="B3" s="40"/>
      <c r="C3" s="153" t="s">
        <v>34</v>
      </c>
      <c r="D3" s="153"/>
      <c r="E3" s="154" t="s">
        <v>33</v>
      </c>
      <c r="F3" s="154"/>
      <c r="G3" s="155" t="s">
        <v>81</v>
      </c>
    </row>
    <row r="4" spans="1:8" ht="24.95" customHeight="1" x14ac:dyDescent="0.25">
      <c r="A4" s="11" t="s">
        <v>74</v>
      </c>
      <c r="B4" s="11" t="s">
        <v>32</v>
      </c>
      <c r="C4" s="11" t="s">
        <v>28</v>
      </c>
      <c r="D4" s="11" t="s">
        <v>26</v>
      </c>
      <c r="E4" s="11" t="s">
        <v>28</v>
      </c>
      <c r="F4" s="11" t="s">
        <v>26</v>
      </c>
      <c r="G4" s="155"/>
    </row>
    <row r="5" spans="1:8" ht="24.95" customHeight="1" x14ac:dyDescent="0.25">
      <c r="A5" s="11" t="s">
        <v>29</v>
      </c>
      <c r="B5" s="11">
        <v>2022</v>
      </c>
      <c r="C5" s="12">
        <v>1464294.11</v>
      </c>
      <c r="D5" s="51">
        <v>328529.24819224863</v>
      </c>
      <c r="E5" s="12">
        <f t="shared" ref="E5:F8" si="0">C5*(1+$C16)</f>
        <v>1733545.4112574102</v>
      </c>
      <c r="F5" s="12">
        <f t="shared" si="0"/>
        <v>388938.51090305857</v>
      </c>
      <c r="G5" s="38">
        <f>C16</f>
        <v>0.18387788315109055</v>
      </c>
    </row>
    <row r="6" spans="1:8" ht="24.95" customHeight="1" x14ac:dyDescent="0.25">
      <c r="A6" s="11" t="s">
        <v>30</v>
      </c>
      <c r="B6" s="11">
        <v>2023</v>
      </c>
      <c r="C6" s="12">
        <v>751508.77</v>
      </c>
      <c r="D6" s="51">
        <v>806245.8818730464</v>
      </c>
      <c r="E6" s="12">
        <f t="shared" si="0"/>
        <v>841039.68464797363</v>
      </c>
      <c r="F6" s="12">
        <f t="shared" si="0"/>
        <v>902297.89632293221</v>
      </c>
      <c r="G6" s="38">
        <f>C17</f>
        <v>0.11913488999998445</v>
      </c>
    </row>
    <row r="7" spans="1:8" ht="24.95" customHeight="1" x14ac:dyDescent="0.25">
      <c r="A7" s="11" t="s">
        <v>75</v>
      </c>
      <c r="B7" s="11">
        <v>2024</v>
      </c>
      <c r="C7" s="12">
        <v>0</v>
      </c>
      <c r="D7" s="51">
        <v>1048997.1679742523</v>
      </c>
      <c r="E7" s="12">
        <f t="shared" si="0"/>
        <v>0</v>
      </c>
      <c r="F7" s="12">
        <f t="shared" si="0"/>
        <v>1122114.2964767811</v>
      </c>
      <c r="G7" s="38">
        <f>C18</f>
        <v>6.9701931268058015E-2</v>
      </c>
    </row>
    <row r="8" spans="1:8" ht="24.95" customHeight="1" x14ac:dyDescent="0.25">
      <c r="A8" s="11" t="s">
        <v>31</v>
      </c>
      <c r="B8" s="11">
        <v>2025</v>
      </c>
      <c r="C8" s="12">
        <v>179205.55</v>
      </c>
      <c r="D8" s="51">
        <v>326348.87566204171</v>
      </c>
      <c r="E8" s="12">
        <f t="shared" si="0"/>
        <v>179205.55</v>
      </c>
      <c r="F8" s="12">
        <f t="shared" si="0"/>
        <v>326348.87566204171</v>
      </c>
      <c r="G8" s="11" t="s">
        <v>75</v>
      </c>
    </row>
    <row r="9" spans="1:8" ht="24.95" customHeight="1" x14ac:dyDescent="0.25">
      <c r="A9" s="156" t="s">
        <v>18</v>
      </c>
      <c r="B9" s="156"/>
      <c r="C9" s="41">
        <f>SUM(C5:C8)</f>
        <v>2395008.4299999997</v>
      </c>
      <c r="D9" s="41">
        <f>SUM(D5:D8)</f>
        <v>2510121.173701589</v>
      </c>
      <c r="E9" s="41">
        <f t="shared" ref="E9:F9" si="1">SUM(E5:E8)</f>
        <v>2753790.6459053839</v>
      </c>
      <c r="F9" s="41">
        <f t="shared" si="1"/>
        <v>2739699.5793648139</v>
      </c>
      <c r="G9" s="12"/>
      <c r="H9" s="53">
        <f>E9-F9</f>
        <v>14091.066540569998</v>
      </c>
    </row>
    <row r="10" spans="1:8" ht="24.95" customHeight="1" x14ac:dyDescent="0.25">
      <c r="A10" s="157" t="s">
        <v>82</v>
      </c>
      <c r="B10" s="157"/>
      <c r="C10" s="157"/>
      <c r="D10" s="157"/>
      <c r="E10" s="157"/>
      <c r="F10" s="157"/>
      <c r="G10" s="157"/>
    </row>
    <row r="14" spans="1:8" ht="24.95" customHeight="1" x14ac:dyDescent="0.25">
      <c r="A14" s="25" t="s">
        <v>32</v>
      </c>
      <c r="B14" s="33" t="s">
        <v>77</v>
      </c>
      <c r="C14" s="28" t="s">
        <v>78</v>
      </c>
      <c r="F14" s="1"/>
    </row>
    <row r="15" spans="1:8" ht="24.95" customHeight="1" x14ac:dyDescent="0.25">
      <c r="A15" s="25">
        <v>2021</v>
      </c>
      <c r="B15" s="32">
        <v>0.30324644938756506</v>
      </c>
      <c r="C15" s="37">
        <v>0.3029876326073313</v>
      </c>
    </row>
    <row r="16" spans="1:8" ht="24.95" customHeight="1" x14ac:dyDescent="0.25">
      <c r="A16" s="25">
        <v>2022</v>
      </c>
      <c r="B16" s="32">
        <v>0.18411304076443957</v>
      </c>
      <c r="C16" s="37">
        <v>0.18387788315109055</v>
      </c>
      <c r="E16" s="1"/>
    </row>
    <row r="17" spans="1:7" ht="24.95" customHeight="1" x14ac:dyDescent="0.25">
      <c r="A17" s="25">
        <v>2023</v>
      </c>
      <c r="B17" s="32">
        <v>0.11935718749662105</v>
      </c>
      <c r="C17" s="37">
        <v>0.11913488999998445</v>
      </c>
    </row>
    <row r="18" spans="1:7" ht="24.95" customHeight="1" x14ac:dyDescent="0.25">
      <c r="A18" s="25">
        <v>2024</v>
      </c>
      <c r="B18" s="32">
        <v>6.9914409731193228E-2</v>
      </c>
      <c r="C18" s="37">
        <v>6.9701931268058015E-2</v>
      </c>
    </row>
    <row r="19" spans="1:7" ht="24.95" customHeight="1" x14ac:dyDescent="0.25">
      <c r="A19" s="25">
        <v>2025</v>
      </c>
      <c r="B19" s="32">
        <v>0</v>
      </c>
      <c r="C19" s="37">
        <v>0</v>
      </c>
    </row>
    <row r="20" spans="1:7" ht="24.95" customHeight="1" x14ac:dyDescent="0.25">
      <c r="E20" s="152" t="s">
        <v>35</v>
      </c>
      <c r="F20" s="152"/>
      <c r="G20" s="152"/>
    </row>
    <row r="21" spans="1:7" ht="24.95" customHeight="1" x14ac:dyDescent="0.25">
      <c r="E21" s="25">
        <v>0.12</v>
      </c>
      <c r="F21" s="25">
        <f>(1.12)^4</f>
        <v>1.5735193600000004</v>
      </c>
      <c r="G21" s="34">
        <f>E21*F21</f>
        <v>0.18882232320000003</v>
      </c>
    </row>
    <row r="22" spans="1:7" ht="24.95" customHeight="1" x14ac:dyDescent="0.25">
      <c r="E22" s="25">
        <f>1.12^4</f>
        <v>1.5735193600000004</v>
      </c>
      <c r="F22" s="25">
        <v>1</v>
      </c>
      <c r="G22" s="34">
        <f>E22-F22</f>
        <v>0.57351936000000037</v>
      </c>
    </row>
    <row r="23" spans="1:7" ht="24.95" customHeight="1" x14ac:dyDescent="0.25">
      <c r="G23" s="42">
        <f>G21/G22</f>
        <v>0.32923443630568966</v>
      </c>
    </row>
    <row r="24" spans="1:7" ht="24.95" customHeight="1" x14ac:dyDescent="0.25">
      <c r="G24" s="18"/>
    </row>
    <row r="25" spans="1:7" ht="24.95" customHeight="1" x14ac:dyDescent="0.25">
      <c r="G25" s="18"/>
    </row>
    <row r="27" spans="1:7" ht="24.95" customHeight="1" x14ac:dyDescent="0.25">
      <c r="F27" s="35" t="s">
        <v>73</v>
      </c>
      <c r="G27" s="36">
        <f>(E9-F9)*G23</f>
        <v>4639.2643494305275</v>
      </c>
    </row>
    <row r="30" spans="1:7" ht="24.95" customHeight="1" x14ac:dyDescent="0.25">
      <c r="D30" s="1"/>
    </row>
  </sheetData>
  <mergeCells count="7">
    <mergeCell ref="B2:G2"/>
    <mergeCell ref="E20:G20"/>
    <mergeCell ref="C3:D3"/>
    <mergeCell ref="E3:F3"/>
    <mergeCell ref="G3:G4"/>
    <mergeCell ref="A9:B9"/>
    <mergeCell ref="A10:G10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74"/>
  <sheetViews>
    <sheetView topLeftCell="A401" zoomScale="80" zoomScaleNormal="80" workbookViewId="0">
      <selection activeCell="O452" sqref="O452"/>
    </sheetView>
  </sheetViews>
  <sheetFormatPr defaultRowHeight="11.25" x14ac:dyDescent="0.2"/>
  <cols>
    <col min="1" max="2" width="9.140625" style="54"/>
    <col min="3" max="3" width="9.140625" style="55"/>
    <col min="4" max="7" width="9.140625" style="54"/>
    <col min="8" max="8" width="9.140625" style="56"/>
    <col min="9" max="9" width="9.140625" style="57"/>
    <col min="10" max="13" width="9.140625" style="54"/>
    <col min="14" max="16" width="10" style="54" bestFit="1" customWidth="1"/>
    <col min="17" max="17" width="9" style="54" bestFit="1" customWidth="1"/>
    <col min="18" max="16384" width="9.140625" style="54"/>
  </cols>
  <sheetData>
    <row r="2" spans="1:9" s="59" customFormat="1" ht="16.5" x14ac:dyDescent="0.3">
      <c r="A2" s="160" t="s">
        <v>84</v>
      </c>
      <c r="B2" s="160"/>
      <c r="C2" s="160"/>
      <c r="D2" s="160"/>
      <c r="E2" s="160"/>
      <c r="F2" s="160"/>
      <c r="G2" s="160"/>
      <c r="H2" s="160"/>
      <c r="I2" s="58"/>
    </row>
    <row r="3" spans="1:9" ht="12" thickBot="1" x14ac:dyDescent="0.25">
      <c r="A3" s="60"/>
      <c r="B3" s="60"/>
      <c r="C3" s="61"/>
      <c r="D3" s="60"/>
      <c r="E3" s="60"/>
      <c r="F3" s="60"/>
      <c r="G3" s="60"/>
      <c r="H3" s="62" t="s">
        <v>85</v>
      </c>
    </row>
    <row r="4" spans="1:9" s="69" customFormat="1" ht="14.25" thickTop="1" x14ac:dyDescent="0.25">
      <c r="A4" s="63"/>
      <c r="B4" s="63"/>
      <c r="C4" s="64"/>
      <c r="D4" s="65"/>
      <c r="E4" s="66"/>
      <c r="F4" s="66" t="s">
        <v>86</v>
      </c>
      <c r="G4" s="66"/>
      <c r="H4" s="67"/>
      <c r="I4" s="68"/>
    </row>
    <row r="5" spans="1:9" s="69" customFormat="1" ht="13.5" x14ac:dyDescent="0.25">
      <c r="A5" s="70" t="s">
        <v>87</v>
      </c>
      <c r="B5" s="71" t="s">
        <v>88</v>
      </c>
      <c r="C5" s="72" t="s">
        <v>89</v>
      </c>
      <c r="D5" s="158" t="s">
        <v>90</v>
      </c>
      <c r="E5" s="158"/>
      <c r="F5" s="158"/>
      <c r="G5" s="158"/>
      <c r="H5" s="158"/>
      <c r="I5" s="68"/>
    </row>
    <row r="6" spans="1:9" s="69" customFormat="1" ht="13.5" x14ac:dyDescent="0.25">
      <c r="A6" s="73"/>
      <c r="B6" s="71"/>
      <c r="C6" s="74" t="s">
        <v>91</v>
      </c>
      <c r="D6" s="75" t="s">
        <v>92</v>
      </c>
      <c r="E6" s="75">
        <v>3</v>
      </c>
      <c r="F6" s="75">
        <v>6</v>
      </c>
      <c r="G6" s="75" t="s">
        <v>92</v>
      </c>
      <c r="H6" s="76">
        <v>12</v>
      </c>
      <c r="I6" s="68"/>
    </row>
    <row r="7" spans="1:9" s="69" customFormat="1" ht="14.25" thickBot="1" x14ac:dyDescent="0.3">
      <c r="A7" s="77"/>
      <c r="B7" s="77"/>
      <c r="C7" s="78"/>
      <c r="D7" s="79" t="s">
        <v>88</v>
      </c>
      <c r="E7" s="80" t="s">
        <v>93</v>
      </c>
      <c r="F7" s="80" t="s">
        <v>93</v>
      </c>
      <c r="G7" s="80" t="s">
        <v>87</v>
      </c>
      <c r="H7" s="81" t="s">
        <v>93</v>
      </c>
      <c r="I7" s="68"/>
    </row>
    <row r="8" spans="1:9" x14ac:dyDescent="0.2">
      <c r="A8" s="82"/>
      <c r="B8" s="82"/>
      <c r="C8" s="83"/>
      <c r="D8" s="84"/>
      <c r="E8" s="85"/>
      <c r="F8" s="85"/>
      <c r="G8" s="85"/>
      <c r="H8" s="86"/>
    </row>
    <row r="9" spans="1:9" x14ac:dyDescent="0.2">
      <c r="A9" s="87">
        <v>1994</v>
      </c>
      <c r="B9" s="88" t="s">
        <v>94</v>
      </c>
      <c r="C9" s="89">
        <v>141.31</v>
      </c>
      <c r="D9" s="89">
        <v>41.31</v>
      </c>
      <c r="E9" s="89">
        <v>162.13</v>
      </c>
      <c r="F9" s="89">
        <v>533.33000000000004</v>
      </c>
      <c r="G9" s="89">
        <v>41.31</v>
      </c>
      <c r="H9" s="90">
        <v>2693.84</v>
      </c>
    </row>
    <row r="10" spans="1:9" x14ac:dyDescent="0.2">
      <c r="B10" s="88" t="s">
        <v>95</v>
      </c>
      <c r="C10" s="89">
        <v>198.22</v>
      </c>
      <c r="D10" s="89">
        <v>40.270000000000003</v>
      </c>
      <c r="E10" s="89">
        <v>171.24</v>
      </c>
      <c r="F10" s="89">
        <v>568.16999999999996</v>
      </c>
      <c r="G10" s="89">
        <v>98.22</v>
      </c>
      <c r="H10" s="90">
        <v>3035.71</v>
      </c>
    </row>
    <row r="11" spans="1:9" x14ac:dyDescent="0.2">
      <c r="B11" s="88" t="s">
        <v>96</v>
      </c>
      <c r="C11" s="89">
        <v>282.95999999999998</v>
      </c>
      <c r="D11" s="89">
        <v>42.75</v>
      </c>
      <c r="E11" s="89">
        <v>182.96</v>
      </c>
      <c r="F11" s="89">
        <v>602.92999999999995</v>
      </c>
      <c r="G11" s="89">
        <v>182.96</v>
      </c>
      <c r="H11" s="90">
        <v>3417.39</v>
      </c>
    </row>
    <row r="12" spans="1:9" x14ac:dyDescent="0.2">
      <c r="B12" s="88" t="s">
        <v>97</v>
      </c>
      <c r="C12" s="89">
        <v>403.73</v>
      </c>
      <c r="D12" s="89">
        <v>42.68</v>
      </c>
      <c r="E12" s="89">
        <v>185.71</v>
      </c>
      <c r="F12" s="89">
        <v>648.91999999999996</v>
      </c>
      <c r="G12" s="89">
        <v>303.73</v>
      </c>
      <c r="H12" s="90">
        <v>3828.49</v>
      </c>
    </row>
    <row r="13" spans="1:9" x14ac:dyDescent="0.2">
      <c r="B13" s="88" t="s">
        <v>98</v>
      </c>
      <c r="C13" s="89">
        <v>581.49</v>
      </c>
      <c r="D13" s="89">
        <v>44.03</v>
      </c>
      <c r="E13" s="89">
        <v>193.36</v>
      </c>
      <c r="F13" s="89">
        <v>695.71</v>
      </c>
      <c r="G13" s="89">
        <v>481.49</v>
      </c>
      <c r="H13" s="90">
        <v>4331.1899999999996</v>
      </c>
    </row>
    <row r="14" spans="1:9" x14ac:dyDescent="0.2">
      <c r="B14" s="88" t="s">
        <v>99</v>
      </c>
      <c r="C14" s="89">
        <v>857.29</v>
      </c>
      <c r="D14" s="89">
        <v>47.43</v>
      </c>
      <c r="E14" s="89">
        <v>202.97</v>
      </c>
      <c r="F14" s="89">
        <v>757.29</v>
      </c>
      <c r="G14" s="89">
        <v>757.29</v>
      </c>
      <c r="H14" s="90">
        <v>4922.6000000000004</v>
      </c>
    </row>
    <row r="15" spans="1:9" x14ac:dyDescent="0.2">
      <c r="B15" s="88" t="s">
        <v>100</v>
      </c>
      <c r="C15" s="89">
        <v>915.93</v>
      </c>
      <c r="D15" s="89">
        <v>6.84</v>
      </c>
      <c r="E15" s="89">
        <v>126.87</v>
      </c>
      <c r="F15" s="89">
        <v>548.16999999999996</v>
      </c>
      <c r="G15" s="89">
        <v>815.93</v>
      </c>
      <c r="H15" s="90">
        <v>4005.08</v>
      </c>
    </row>
    <row r="16" spans="1:9" x14ac:dyDescent="0.2">
      <c r="B16" s="88" t="s">
        <v>101</v>
      </c>
      <c r="C16" s="89">
        <v>932.97</v>
      </c>
      <c r="D16" s="89">
        <v>1.86</v>
      </c>
      <c r="E16" s="89">
        <v>60.44</v>
      </c>
      <c r="F16" s="89">
        <v>370.67</v>
      </c>
      <c r="G16" s="89">
        <v>832.97</v>
      </c>
      <c r="H16" s="90">
        <v>3044.89</v>
      </c>
    </row>
    <row r="17" spans="1:8" x14ac:dyDescent="0.2">
      <c r="B17" s="88" t="s">
        <v>102</v>
      </c>
      <c r="C17" s="89">
        <v>947.24</v>
      </c>
      <c r="D17" s="89">
        <v>1.53</v>
      </c>
      <c r="E17" s="89">
        <v>10.49</v>
      </c>
      <c r="F17" s="89">
        <v>234.76</v>
      </c>
      <c r="G17" s="89">
        <v>847.24</v>
      </c>
      <c r="H17" s="90">
        <v>2253.15</v>
      </c>
    </row>
    <row r="18" spans="1:8" x14ac:dyDescent="0.2">
      <c r="B18" s="88" t="s">
        <v>103</v>
      </c>
      <c r="C18" s="89">
        <v>972.06</v>
      </c>
      <c r="D18" s="89">
        <v>2.62</v>
      </c>
      <c r="E18" s="89">
        <v>6.13</v>
      </c>
      <c r="F18" s="89">
        <v>140.77000000000001</v>
      </c>
      <c r="G18" s="89">
        <v>872.06</v>
      </c>
      <c r="H18" s="90">
        <v>1703.17</v>
      </c>
    </row>
    <row r="19" spans="1:8" x14ac:dyDescent="0.2">
      <c r="B19" s="88" t="s">
        <v>104</v>
      </c>
      <c r="C19" s="89">
        <v>999.37</v>
      </c>
      <c r="D19" s="89">
        <v>2.81</v>
      </c>
      <c r="E19" s="89">
        <v>7.12</v>
      </c>
      <c r="F19" s="89">
        <v>71.86</v>
      </c>
      <c r="G19" s="89">
        <v>899.37</v>
      </c>
      <c r="H19" s="90">
        <v>1267.54</v>
      </c>
    </row>
    <row r="20" spans="1:8" x14ac:dyDescent="0.2">
      <c r="A20" s="91"/>
      <c r="B20" s="88" t="s">
        <v>105</v>
      </c>
      <c r="C20" s="89">
        <v>1016.46</v>
      </c>
      <c r="D20" s="89">
        <v>1.71</v>
      </c>
      <c r="E20" s="89">
        <v>7.31</v>
      </c>
      <c r="F20" s="89">
        <v>18.57</v>
      </c>
      <c r="G20" s="89">
        <v>916.46</v>
      </c>
      <c r="H20" s="90">
        <v>916.46</v>
      </c>
    </row>
    <row r="21" spans="1:8" x14ac:dyDescent="0.2">
      <c r="A21" s="82"/>
      <c r="B21" s="82"/>
      <c r="C21" s="92"/>
      <c r="D21" s="93"/>
      <c r="E21" s="94"/>
      <c r="F21" s="94"/>
      <c r="G21" s="94"/>
      <c r="H21" s="95"/>
    </row>
    <row r="22" spans="1:8" x14ac:dyDescent="0.2">
      <c r="A22" s="87">
        <v>1995</v>
      </c>
      <c r="B22" s="88" t="s">
        <v>94</v>
      </c>
      <c r="C22" s="89">
        <v>1033.74</v>
      </c>
      <c r="D22" s="89">
        <v>1.7</v>
      </c>
      <c r="E22" s="89">
        <v>6.35</v>
      </c>
      <c r="F22" s="89">
        <v>12.86</v>
      </c>
      <c r="G22" s="89">
        <v>1.7</v>
      </c>
      <c r="H22" s="90">
        <v>631.54</v>
      </c>
    </row>
    <row r="23" spans="1:8" x14ac:dyDescent="0.2">
      <c r="B23" s="88" t="s">
        <v>95</v>
      </c>
      <c r="C23" s="89">
        <v>1044.28</v>
      </c>
      <c r="D23" s="89">
        <v>1.02</v>
      </c>
      <c r="E23" s="89">
        <v>4.49</v>
      </c>
      <c r="F23" s="89">
        <v>11.93</v>
      </c>
      <c r="G23" s="89">
        <v>2.74</v>
      </c>
      <c r="H23" s="90">
        <v>426.83</v>
      </c>
    </row>
    <row r="24" spans="1:8" x14ac:dyDescent="0.2">
      <c r="B24" s="88" t="s">
        <v>96</v>
      </c>
      <c r="C24" s="89">
        <v>1060.47</v>
      </c>
      <c r="D24" s="89">
        <v>1.55</v>
      </c>
      <c r="E24" s="89">
        <v>4.33</v>
      </c>
      <c r="F24" s="89">
        <v>11.95</v>
      </c>
      <c r="G24" s="89">
        <v>4.33</v>
      </c>
      <c r="H24" s="90">
        <v>274.77999999999997</v>
      </c>
    </row>
    <row r="25" spans="1:8" x14ac:dyDescent="0.2">
      <c r="B25" s="88" t="s">
        <v>97</v>
      </c>
      <c r="C25" s="89">
        <v>1086.24</v>
      </c>
      <c r="D25" s="89">
        <v>2.4300000000000002</v>
      </c>
      <c r="E25" s="89">
        <v>5.08</v>
      </c>
      <c r="F25" s="89">
        <v>11.75</v>
      </c>
      <c r="G25" s="89">
        <v>6.87</v>
      </c>
      <c r="H25" s="90">
        <v>169.05</v>
      </c>
    </row>
    <row r="26" spans="1:8" x14ac:dyDescent="0.2">
      <c r="B26" s="88" t="s">
        <v>98</v>
      </c>
      <c r="C26" s="89">
        <v>1115.24</v>
      </c>
      <c r="D26" s="89">
        <v>2.67</v>
      </c>
      <c r="E26" s="89">
        <v>6.8</v>
      </c>
      <c r="F26" s="89">
        <v>11.59</v>
      </c>
      <c r="G26" s="89">
        <v>9.7200000000000006</v>
      </c>
      <c r="H26" s="90">
        <v>91.79</v>
      </c>
    </row>
    <row r="27" spans="1:8" x14ac:dyDescent="0.2">
      <c r="B27" s="88" t="s">
        <v>99</v>
      </c>
      <c r="C27" s="89">
        <v>1140.44</v>
      </c>
      <c r="D27" s="89">
        <v>2.2599999999999998</v>
      </c>
      <c r="E27" s="89">
        <v>7.54</v>
      </c>
      <c r="F27" s="89">
        <v>12.2</v>
      </c>
      <c r="G27" s="89">
        <v>12.2</v>
      </c>
      <c r="H27" s="90">
        <v>33.03</v>
      </c>
    </row>
    <row r="28" spans="1:8" x14ac:dyDescent="0.2">
      <c r="B28" s="88" t="s">
        <v>100</v>
      </c>
      <c r="C28" s="89">
        <v>1167.3499999999999</v>
      </c>
      <c r="D28" s="89">
        <v>2.36</v>
      </c>
      <c r="E28" s="89">
        <v>7.47</v>
      </c>
      <c r="F28" s="89">
        <v>12.92</v>
      </c>
      <c r="G28" s="89">
        <v>14.84</v>
      </c>
      <c r="H28" s="90">
        <v>27.45</v>
      </c>
    </row>
    <row r="29" spans="1:8" x14ac:dyDescent="0.2">
      <c r="B29" s="88" t="s">
        <v>101</v>
      </c>
      <c r="C29" s="89">
        <v>1178.9100000000001</v>
      </c>
      <c r="D29" s="89">
        <v>0.99</v>
      </c>
      <c r="E29" s="89">
        <v>5.71</v>
      </c>
      <c r="F29" s="89">
        <v>12.89</v>
      </c>
      <c r="G29" s="89">
        <v>15.98</v>
      </c>
      <c r="H29" s="90">
        <v>26.36</v>
      </c>
    </row>
    <row r="30" spans="1:8" x14ac:dyDescent="0.2">
      <c r="B30" s="88" t="s">
        <v>102</v>
      </c>
      <c r="C30" s="89">
        <v>1190.58</v>
      </c>
      <c r="D30" s="89">
        <v>0.99</v>
      </c>
      <c r="E30" s="89">
        <v>4.4000000000000004</v>
      </c>
      <c r="F30" s="89">
        <v>12.27</v>
      </c>
      <c r="G30" s="89">
        <v>17.13</v>
      </c>
      <c r="H30" s="90">
        <v>25.69</v>
      </c>
    </row>
    <row r="31" spans="1:8" x14ac:dyDescent="0.2">
      <c r="B31" s="88" t="s">
        <v>103</v>
      </c>
      <c r="C31" s="89">
        <v>1207.3699999999999</v>
      </c>
      <c r="D31" s="89">
        <v>1.41</v>
      </c>
      <c r="E31" s="89">
        <v>3.43</v>
      </c>
      <c r="F31" s="89">
        <v>11.15</v>
      </c>
      <c r="G31" s="89">
        <v>18.78</v>
      </c>
      <c r="H31" s="90">
        <v>24.21</v>
      </c>
    </row>
    <row r="32" spans="1:8" x14ac:dyDescent="0.2">
      <c r="B32" s="88" t="s">
        <v>104</v>
      </c>
      <c r="C32" s="89">
        <v>1225.1199999999999</v>
      </c>
      <c r="D32" s="89">
        <v>1.47</v>
      </c>
      <c r="E32" s="89">
        <v>3.92</v>
      </c>
      <c r="F32" s="89">
        <v>9.85</v>
      </c>
      <c r="G32" s="89">
        <v>20.53</v>
      </c>
      <c r="H32" s="90">
        <v>22.59</v>
      </c>
    </row>
    <row r="33" spans="1:8" x14ac:dyDescent="0.2">
      <c r="A33" s="91"/>
      <c r="B33" s="96" t="s">
        <v>105</v>
      </c>
      <c r="C33" s="97">
        <v>1244.23</v>
      </c>
      <c r="D33" s="97">
        <v>1.56</v>
      </c>
      <c r="E33" s="97">
        <v>4.51</v>
      </c>
      <c r="F33" s="97">
        <v>9.1</v>
      </c>
      <c r="G33" s="97">
        <v>22.41</v>
      </c>
      <c r="H33" s="98">
        <v>22.41</v>
      </c>
    </row>
    <row r="34" spans="1:8" x14ac:dyDescent="0.2">
      <c r="A34" s="82"/>
      <c r="B34" s="82"/>
      <c r="C34" s="92"/>
      <c r="D34" s="93"/>
      <c r="E34" s="94"/>
      <c r="F34" s="94"/>
      <c r="G34" s="94"/>
      <c r="H34" s="95"/>
    </row>
    <row r="35" spans="1:8" x14ac:dyDescent="0.2">
      <c r="A35" s="87">
        <v>1996</v>
      </c>
      <c r="B35" s="88" t="s">
        <v>94</v>
      </c>
      <c r="C35" s="89">
        <v>1260.9000000000001</v>
      </c>
      <c r="D35" s="99">
        <v>1.34</v>
      </c>
      <c r="E35" s="89">
        <v>4.43</v>
      </c>
      <c r="F35" s="99">
        <v>8.01</v>
      </c>
      <c r="G35" s="99">
        <v>1.34</v>
      </c>
      <c r="H35" s="90">
        <v>21.97</v>
      </c>
    </row>
    <row r="36" spans="1:8" x14ac:dyDescent="0.2">
      <c r="B36" s="88" t="s">
        <v>95</v>
      </c>
      <c r="C36" s="89">
        <v>1273.8900000000001</v>
      </c>
      <c r="D36" s="99">
        <v>1.03</v>
      </c>
      <c r="E36" s="89">
        <v>3.98</v>
      </c>
      <c r="F36" s="99">
        <v>8.06</v>
      </c>
      <c r="G36" s="99">
        <v>2.38</v>
      </c>
      <c r="H36" s="90">
        <v>21.99</v>
      </c>
    </row>
    <row r="37" spans="1:8" x14ac:dyDescent="0.2">
      <c r="B37" s="88" t="s">
        <v>96</v>
      </c>
      <c r="C37" s="89">
        <v>1278.3499999999999</v>
      </c>
      <c r="D37" s="99">
        <v>0.35</v>
      </c>
      <c r="E37" s="89">
        <v>2.74</v>
      </c>
      <c r="F37" s="99">
        <v>7.37</v>
      </c>
      <c r="G37" s="99">
        <v>2.74</v>
      </c>
      <c r="H37" s="90">
        <v>20.55</v>
      </c>
    </row>
    <row r="38" spans="1:8" x14ac:dyDescent="0.2">
      <c r="B38" s="88" t="s">
        <v>97</v>
      </c>
      <c r="C38" s="89">
        <v>1294.46</v>
      </c>
      <c r="D38" s="99">
        <v>1.26</v>
      </c>
      <c r="E38" s="89">
        <v>2.66</v>
      </c>
      <c r="F38" s="99">
        <v>7.21</v>
      </c>
      <c r="G38" s="99">
        <v>4.04</v>
      </c>
      <c r="H38" s="90">
        <v>19.170000000000002</v>
      </c>
    </row>
    <row r="39" spans="1:8" x14ac:dyDescent="0.2">
      <c r="B39" s="88" t="s">
        <v>98</v>
      </c>
      <c r="C39" s="89">
        <v>1310.25</v>
      </c>
      <c r="D39" s="99">
        <v>1.22</v>
      </c>
      <c r="E39" s="89">
        <v>2.85</v>
      </c>
      <c r="F39" s="89">
        <v>6.95</v>
      </c>
      <c r="G39" s="89">
        <v>5.31</v>
      </c>
      <c r="H39" s="90">
        <v>17.489999999999998</v>
      </c>
    </row>
    <row r="40" spans="1:8" x14ac:dyDescent="0.2">
      <c r="B40" s="88" t="s">
        <v>99</v>
      </c>
      <c r="C40" s="89">
        <v>1325.84</v>
      </c>
      <c r="D40" s="99">
        <v>1.19</v>
      </c>
      <c r="E40" s="89">
        <v>3.71</v>
      </c>
      <c r="F40" s="89">
        <v>6.56</v>
      </c>
      <c r="G40" s="89">
        <v>6.56</v>
      </c>
      <c r="H40" s="90">
        <v>16.260000000000002</v>
      </c>
    </row>
    <row r="41" spans="1:8" x14ac:dyDescent="0.2">
      <c r="B41" s="88" t="s">
        <v>100</v>
      </c>
      <c r="C41" s="89">
        <v>1340.56</v>
      </c>
      <c r="D41" s="99">
        <v>1.1100000000000001</v>
      </c>
      <c r="E41" s="89">
        <v>3.56</v>
      </c>
      <c r="F41" s="89">
        <v>6.32</v>
      </c>
      <c r="G41" s="89">
        <v>7.74</v>
      </c>
      <c r="H41" s="90">
        <v>14.84</v>
      </c>
    </row>
    <row r="42" spans="1:8" x14ac:dyDescent="0.2">
      <c r="B42" s="88" t="s">
        <v>101</v>
      </c>
      <c r="C42" s="89">
        <v>1346.46</v>
      </c>
      <c r="D42" s="99">
        <v>0.44</v>
      </c>
      <c r="E42" s="89">
        <v>2.76</v>
      </c>
      <c r="F42" s="89">
        <v>5.7</v>
      </c>
      <c r="G42" s="89">
        <v>8.2200000000000006</v>
      </c>
      <c r="H42" s="90">
        <v>14.21</v>
      </c>
    </row>
    <row r="43" spans="1:8" x14ac:dyDescent="0.2">
      <c r="B43" s="88" t="s">
        <v>102</v>
      </c>
      <c r="C43" s="89">
        <v>1348.48</v>
      </c>
      <c r="D43" s="99">
        <v>0.15</v>
      </c>
      <c r="E43" s="89">
        <v>1.71</v>
      </c>
      <c r="F43" s="89">
        <v>5.49</v>
      </c>
      <c r="G43" s="89">
        <v>8.3800000000000008</v>
      </c>
      <c r="H43" s="90">
        <v>13.26</v>
      </c>
    </row>
    <row r="44" spans="1:8" x14ac:dyDescent="0.2">
      <c r="B44" s="88" t="s">
        <v>103</v>
      </c>
      <c r="C44" s="89">
        <v>1352.53</v>
      </c>
      <c r="D44" s="89">
        <v>0.3</v>
      </c>
      <c r="E44" s="89">
        <v>0.89</v>
      </c>
      <c r="F44" s="89">
        <v>4.49</v>
      </c>
      <c r="G44" s="89">
        <v>8.6999999999999993</v>
      </c>
      <c r="H44" s="90">
        <v>12.02</v>
      </c>
    </row>
    <row r="45" spans="1:8" x14ac:dyDescent="0.2">
      <c r="B45" s="88" t="s">
        <v>104</v>
      </c>
      <c r="C45" s="89">
        <v>1356.86</v>
      </c>
      <c r="D45" s="99">
        <v>0.32</v>
      </c>
      <c r="E45" s="89">
        <v>0.77</v>
      </c>
      <c r="F45" s="99">
        <v>3.56</v>
      </c>
      <c r="G45" s="99">
        <v>9.0500000000000007</v>
      </c>
      <c r="H45" s="90">
        <v>10.75</v>
      </c>
    </row>
    <row r="46" spans="1:8" x14ac:dyDescent="0.2">
      <c r="A46" s="91"/>
      <c r="B46" s="96" t="s">
        <v>105</v>
      </c>
      <c r="C46" s="97">
        <v>1363.24</v>
      </c>
      <c r="D46" s="100">
        <v>0.47</v>
      </c>
      <c r="E46" s="97">
        <v>1.0900000000000001</v>
      </c>
      <c r="F46" s="97">
        <v>2.82</v>
      </c>
      <c r="G46" s="97">
        <v>9.56</v>
      </c>
      <c r="H46" s="98">
        <v>9.56</v>
      </c>
    </row>
    <row r="47" spans="1:8" x14ac:dyDescent="0.2">
      <c r="A47" s="82"/>
      <c r="B47" s="82"/>
      <c r="C47" s="92"/>
      <c r="D47" s="93"/>
      <c r="E47" s="94"/>
      <c r="F47" s="94"/>
      <c r="G47" s="94"/>
      <c r="H47" s="95"/>
    </row>
    <row r="48" spans="1:8" x14ac:dyDescent="0.2">
      <c r="A48" s="101">
        <v>1997</v>
      </c>
      <c r="B48" s="88" t="s">
        <v>94</v>
      </c>
      <c r="C48" s="89">
        <v>1379.33</v>
      </c>
      <c r="D48" s="99">
        <v>1.18</v>
      </c>
      <c r="E48" s="89">
        <v>1.98</v>
      </c>
      <c r="F48" s="89">
        <v>2.89</v>
      </c>
      <c r="G48" s="89">
        <v>1.18</v>
      </c>
      <c r="H48" s="90">
        <v>9.39</v>
      </c>
    </row>
    <row r="49" spans="1:8" x14ac:dyDescent="0.2">
      <c r="B49" s="88" t="s">
        <v>95</v>
      </c>
      <c r="C49" s="89">
        <v>1386.23</v>
      </c>
      <c r="D49" s="89">
        <v>0.5</v>
      </c>
      <c r="E49" s="89">
        <v>2.16</v>
      </c>
      <c r="F49" s="89">
        <v>2.95</v>
      </c>
      <c r="G49" s="89">
        <v>1.69</v>
      </c>
      <c r="H49" s="90">
        <v>8.82</v>
      </c>
    </row>
    <row r="50" spans="1:8" x14ac:dyDescent="0.2">
      <c r="B50" s="88" t="s">
        <v>96</v>
      </c>
      <c r="C50" s="89">
        <v>1393.3</v>
      </c>
      <c r="D50" s="99">
        <v>0.51</v>
      </c>
      <c r="E50" s="89">
        <v>2.21</v>
      </c>
      <c r="F50" s="89">
        <v>3.32</v>
      </c>
      <c r="G50" s="89">
        <v>2.21</v>
      </c>
      <c r="H50" s="90">
        <v>8.99</v>
      </c>
    </row>
    <row r="51" spans="1:8" x14ac:dyDescent="0.2">
      <c r="B51" s="88" t="s">
        <v>97</v>
      </c>
      <c r="C51" s="89">
        <v>1405.56</v>
      </c>
      <c r="D51" s="99">
        <v>0.88</v>
      </c>
      <c r="E51" s="89">
        <v>1.9</v>
      </c>
      <c r="F51" s="89">
        <v>3.92</v>
      </c>
      <c r="G51" s="89">
        <v>3.1</v>
      </c>
      <c r="H51" s="90">
        <v>8.58</v>
      </c>
    </row>
    <row r="52" spans="1:8" x14ac:dyDescent="0.2">
      <c r="B52" s="88" t="s">
        <v>98</v>
      </c>
      <c r="C52" s="89">
        <v>1411.32</v>
      </c>
      <c r="D52" s="99">
        <v>0.41</v>
      </c>
      <c r="E52" s="89">
        <v>1.81</v>
      </c>
      <c r="F52" s="89">
        <v>4.01</v>
      </c>
      <c r="G52" s="89">
        <v>3.53</v>
      </c>
      <c r="H52" s="90">
        <v>7.71</v>
      </c>
    </row>
    <row r="53" spans="1:8" x14ac:dyDescent="0.2">
      <c r="B53" s="88" t="s">
        <v>99</v>
      </c>
      <c r="C53" s="89">
        <v>1418.94</v>
      </c>
      <c r="D53" s="99">
        <v>0.54</v>
      </c>
      <c r="E53" s="89">
        <v>1.84</v>
      </c>
      <c r="F53" s="89">
        <v>4.09</v>
      </c>
      <c r="G53" s="89">
        <v>4.09</v>
      </c>
      <c r="H53" s="90">
        <v>7.02</v>
      </c>
    </row>
    <row r="54" spans="1:8" x14ac:dyDescent="0.2">
      <c r="B54" s="88" t="s">
        <v>100</v>
      </c>
      <c r="C54" s="89">
        <v>1422.06</v>
      </c>
      <c r="D54" s="99">
        <v>0.22</v>
      </c>
      <c r="E54" s="89">
        <v>1.17</v>
      </c>
      <c r="F54" s="89">
        <v>3.1</v>
      </c>
      <c r="G54" s="89">
        <v>4.3099999999999996</v>
      </c>
      <c r="H54" s="90">
        <v>6.08</v>
      </c>
    </row>
    <row r="55" spans="1:8" x14ac:dyDescent="0.2">
      <c r="B55" s="88" t="s">
        <v>101</v>
      </c>
      <c r="C55" s="89">
        <v>1421.78</v>
      </c>
      <c r="D55" s="99">
        <v>-0.02</v>
      </c>
      <c r="E55" s="89">
        <v>0.74</v>
      </c>
      <c r="F55" s="89">
        <v>2.56</v>
      </c>
      <c r="G55" s="89">
        <v>4.29</v>
      </c>
      <c r="H55" s="90">
        <v>5.59</v>
      </c>
    </row>
    <row r="56" spans="1:8" x14ac:dyDescent="0.2">
      <c r="B56" s="88" t="s">
        <v>102</v>
      </c>
      <c r="C56" s="89">
        <v>1422.63</v>
      </c>
      <c r="D56" s="99">
        <v>0.06</v>
      </c>
      <c r="E56" s="89">
        <v>0.26</v>
      </c>
      <c r="F56" s="89">
        <v>2.11</v>
      </c>
      <c r="G56" s="89">
        <v>4.3600000000000003</v>
      </c>
      <c r="H56" s="90">
        <v>5.5</v>
      </c>
    </row>
    <row r="57" spans="1:8" x14ac:dyDescent="0.2">
      <c r="B57" s="88" t="s">
        <v>103</v>
      </c>
      <c r="C57" s="89">
        <v>1425.9</v>
      </c>
      <c r="D57" s="89">
        <v>0.23</v>
      </c>
      <c r="E57" s="89">
        <v>0.27</v>
      </c>
      <c r="F57" s="89">
        <v>1.45</v>
      </c>
      <c r="G57" s="89">
        <v>4.5999999999999996</v>
      </c>
      <c r="H57" s="90">
        <v>5.42</v>
      </c>
    </row>
    <row r="58" spans="1:8" x14ac:dyDescent="0.2">
      <c r="B58" s="88" t="s">
        <v>104</v>
      </c>
      <c r="C58" s="89">
        <v>1428.32</v>
      </c>
      <c r="D58" s="99">
        <v>0.17</v>
      </c>
      <c r="E58" s="89">
        <v>0.46</v>
      </c>
      <c r="F58" s="89">
        <v>1.2</v>
      </c>
      <c r="G58" s="89">
        <v>4.7699999999999996</v>
      </c>
      <c r="H58" s="90">
        <v>5.27</v>
      </c>
    </row>
    <row r="59" spans="1:8" x14ac:dyDescent="0.2">
      <c r="A59" s="91"/>
      <c r="B59" s="96" t="s">
        <v>105</v>
      </c>
      <c r="C59" s="97">
        <v>1434.46</v>
      </c>
      <c r="D59" s="100">
        <v>0.43</v>
      </c>
      <c r="E59" s="97">
        <v>0.83</v>
      </c>
      <c r="F59" s="97">
        <v>1.0900000000000001</v>
      </c>
      <c r="G59" s="97">
        <v>5.22</v>
      </c>
      <c r="H59" s="98">
        <v>5.22</v>
      </c>
    </row>
    <row r="60" spans="1:8" x14ac:dyDescent="0.2">
      <c r="A60" s="82"/>
      <c r="B60" s="82"/>
      <c r="C60" s="92"/>
      <c r="D60" s="93"/>
      <c r="E60" s="94"/>
      <c r="F60" s="94"/>
      <c r="G60" s="94"/>
      <c r="H60" s="95"/>
    </row>
    <row r="61" spans="1:8" x14ac:dyDescent="0.2">
      <c r="A61" s="101">
        <v>1998</v>
      </c>
      <c r="B61" s="88" t="s">
        <v>94</v>
      </c>
      <c r="C61" s="89">
        <v>1444.64</v>
      </c>
      <c r="D61" s="89">
        <v>0.71</v>
      </c>
      <c r="E61" s="89">
        <v>1.31</v>
      </c>
      <c r="F61" s="89">
        <v>1.59</v>
      </c>
      <c r="G61" s="89">
        <v>0.71</v>
      </c>
      <c r="H61" s="90">
        <v>4.7300000000000004</v>
      </c>
    </row>
    <row r="62" spans="1:8" x14ac:dyDescent="0.2">
      <c r="B62" s="88" t="s">
        <v>95</v>
      </c>
      <c r="C62" s="89">
        <v>1451.29</v>
      </c>
      <c r="D62" s="89">
        <v>0.46</v>
      </c>
      <c r="E62" s="89">
        <v>1.61</v>
      </c>
      <c r="F62" s="89">
        <v>2.08</v>
      </c>
      <c r="G62" s="89">
        <v>1.17</v>
      </c>
      <c r="H62" s="90">
        <v>4.6900000000000004</v>
      </c>
    </row>
    <row r="63" spans="1:8" x14ac:dyDescent="0.2">
      <c r="B63" s="88" t="s">
        <v>96</v>
      </c>
      <c r="C63" s="89">
        <v>1456.22</v>
      </c>
      <c r="D63" s="89">
        <v>0.34</v>
      </c>
      <c r="E63" s="89">
        <v>1.52</v>
      </c>
      <c r="F63" s="89">
        <v>2.36</v>
      </c>
      <c r="G63" s="89">
        <v>1.52</v>
      </c>
      <c r="H63" s="90">
        <v>4.5199999999999996</v>
      </c>
    </row>
    <row r="64" spans="1:8" x14ac:dyDescent="0.2">
      <c r="B64" s="88" t="s">
        <v>97</v>
      </c>
      <c r="C64" s="89">
        <v>1459.71</v>
      </c>
      <c r="D64" s="89">
        <v>0.24</v>
      </c>
      <c r="E64" s="89">
        <v>1.04</v>
      </c>
      <c r="F64" s="89">
        <v>2.37</v>
      </c>
      <c r="G64" s="89">
        <v>1.76</v>
      </c>
      <c r="H64" s="90">
        <v>3.85</v>
      </c>
    </row>
    <row r="65" spans="1:9" x14ac:dyDescent="0.2">
      <c r="B65" s="88" t="s">
        <v>98</v>
      </c>
      <c r="C65" s="89">
        <v>1467.01</v>
      </c>
      <c r="D65" s="89">
        <v>0.5</v>
      </c>
      <c r="E65" s="89">
        <v>1.08</v>
      </c>
      <c r="F65" s="89">
        <v>2.71</v>
      </c>
      <c r="G65" s="89">
        <v>2.27</v>
      </c>
      <c r="H65" s="90">
        <v>3.95</v>
      </c>
    </row>
    <row r="66" spans="1:9" x14ac:dyDescent="0.2">
      <c r="B66" s="88" t="s">
        <v>99</v>
      </c>
      <c r="C66" s="89">
        <v>1467.3</v>
      </c>
      <c r="D66" s="89">
        <v>0.02</v>
      </c>
      <c r="E66" s="89">
        <v>0.76</v>
      </c>
      <c r="F66" s="89">
        <v>2.29</v>
      </c>
      <c r="G66" s="89">
        <v>2.29</v>
      </c>
      <c r="H66" s="90">
        <v>3.41</v>
      </c>
    </row>
    <row r="67" spans="1:9" x14ac:dyDescent="0.2">
      <c r="B67" s="88" t="s">
        <v>100</v>
      </c>
      <c r="C67" s="89">
        <v>1465.54</v>
      </c>
      <c r="D67" s="89">
        <v>-0.12</v>
      </c>
      <c r="E67" s="89">
        <v>0.4</v>
      </c>
      <c r="F67" s="89">
        <v>1.45</v>
      </c>
      <c r="G67" s="89">
        <v>2.17</v>
      </c>
      <c r="H67" s="90">
        <v>3.06</v>
      </c>
    </row>
    <row r="68" spans="1:9" x14ac:dyDescent="0.2">
      <c r="B68" s="88" t="s">
        <v>101</v>
      </c>
      <c r="C68" s="89">
        <v>1458.07</v>
      </c>
      <c r="D68" s="89">
        <v>-0.51</v>
      </c>
      <c r="E68" s="89">
        <v>-0.61</v>
      </c>
      <c r="F68" s="89">
        <v>0.47</v>
      </c>
      <c r="G68" s="89">
        <v>1.65</v>
      </c>
      <c r="H68" s="90">
        <v>2.5499999999999998</v>
      </c>
    </row>
    <row r="69" spans="1:9" x14ac:dyDescent="0.2">
      <c r="A69" s="91"/>
      <c r="B69" s="96" t="s">
        <v>102</v>
      </c>
      <c r="C69" s="97">
        <v>1454.86</v>
      </c>
      <c r="D69" s="97">
        <v>-0.22</v>
      </c>
      <c r="E69" s="97">
        <v>-0.85</v>
      </c>
      <c r="F69" s="97">
        <v>-0.09</v>
      </c>
      <c r="G69" s="89">
        <v>1.42</v>
      </c>
      <c r="H69" s="90">
        <v>2.27</v>
      </c>
    </row>
    <row r="70" spans="1:9" x14ac:dyDescent="0.2">
      <c r="A70" s="91"/>
      <c r="B70" s="96" t="s">
        <v>103</v>
      </c>
      <c r="C70" s="97">
        <v>1455.15</v>
      </c>
      <c r="D70" s="97">
        <v>0.02</v>
      </c>
      <c r="E70" s="97">
        <v>-0.71</v>
      </c>
      <c r="F70" s="97">
        <v>-0.31</v>
      </c>
      <c r="G70" s="89">
        <v>1.44</v>
      </c>
      <c r="H70" s="90">
        <v>2.0499999999999998</v>
      </c>
    </row>
    <row r="71" spans="1:9" x14ac:dyDescent="0.2">
      <c r="B71" s="88" t="s">
        <v>104</v>
      </c>
      <c r="C71" s="89">
        <v>1453.4</v>
      </c>
      <c r="D71" s="102">
        <v>-0.12</v>
      </c>
      <c r="E71" s="97">
        <v>-0.32</v>
      </c>
      <c r="F71" s="97">
        <v>-0.93</v>
      </c>
      <c r="G71" s="89">
        <v>1.32</v>
      </c>
      <c r="H71" s="90">
        <v>1.76</v>
      </c>
    </row>
    <row r="72" spans="1:9" ht="12" thickBot="1" x14ac:dyDescent="0.25">
      <c r="A72" s="103"/>
      <c r="B72" s="104" t="s">
        <v>105</v>
      </c>
      <c r="C72" s="105">
        <v>1458.2</v>
      </c>
      <c r="D72" s="105">
        <v>0.33</v>
      </c>
      <c r="E72" s="105">
        <v>0.23</v>
      </c>
      <c r="F72" s="105">
        <v>-0.62</v>
      </c>
      <c r="G72" s="105">
        <v>1.65</v>
      </c>
      <c r="H72" s="106">
        <v>1.65</v>
      </c>
    </row>
    <row r="73" spans="1:9" ht="12" thickTop="1" x14ac:dyDescent="0.2">
      <c r="A73" s="57"/>
      <c r="B73" s="107"/>
      <c r="C73" s="108"/>
      <c r="D73" s="108"/>
      <c r="E73" s="108"/>
      <c r="F73" s="108"/>
      <c r="G73" s="108"/>
      <c r="H73" s="98"/>
    </row>
    <row r="74" spans="1:9" s="58" customFormat="1" ht="15.75" x14ac:dyDescent="0.25">
      <c r="A74" s="161" t="s">
        <v>106</v>
      </c>
      <c r="B74" s="161"/>
      <c r="C74" s="161"/>
      <c r="D74" s="161"/>
      <c r="E74" s="161"/>
      <c r="F74" s="161"/>
      <c r="G74" s="161"/>
      <c r="H74" s="161"/>
    </row>
    <row r="75" spans="1:9" s="59" customFormat="1" ht="16.5" x14ac:dyDescent="0.3">
      <c r="A75" s="160" t="s">
        <v>84</v>
      </c>
      <c r="B75" s="160"/>
      <c r="C75" s="160"/>
      <c r="D75" s="160"/>
      <c r="E75" s="160"/>
      <c r="F75" s="160"/>
      <c r="G75" s="160"/>
      <c r="H75" s="160"/>
      <c r="I75" s="58"/>
    </row>
    <row r="76" spans="1:9" ht="12" thickBot="1" x14ac:dyDescent="0.25">
      <c r="A76" s="60"/>
      <c r="B76" s="60"/>
      <c r="C76" s="61"/>
      <c r="D76" s="60"/>
      <c r="E76" s="60"/>
      <c r="F76" s="60"/>
      <c r="G76" s="60"/>
      <c r="H76" s="62" t="s">
        <v>107</v>
      </c>
    </row>
    <row r="77" spans="1:9" s="69" customFormat="1" ht="14.25" thickTop="1" x14ac:dyDescent="0.25">
      <c r="A77" s="63"/>
      <c r="B77" s="63"/>
      <c r="C77" s="64"/>
      <c r="D77" s="65"/>
      <c r="E77" s="66"/>
      <c r="F77" s="66" t="s">
        <v>86</v>
      </c>
      <c r="G77" s="66"/>
      <c r="H77" s="67"/>
      <c r="I77" s="68"/>
    </row>
    <row r="78" spans="1:9" s="69" customFormat="1" ht="13.5" x14ac:dyDescent="0.25">
      <c r="A78" s="70" t="s">
        <v>87</v>
      </c>
      <c r="B78" s="71" t="s">
        <v>88</v>
      </c>
      <c r="C78" s="72" t="s">
        <v>89</v>
      </c>
      <c r="D78" s="158" t="s">
        <v>90</v>
      </c>
      <c r="E78" s="158"/>
      <c r="F78" s="158"/>
      <c r="G78" s="158"/>
      <c r="H78" s="158"/>
      <c r="I78" s="68"/>
    </row>
    <row r="79" spans="1:9" s="69" customFormat="1" ht="13.5" x14ac:dyDescent="0.25">
      <c r="A79" s="73"/>
      <c r="B79" s="71"/>
      <c r="C79" s="74" t="s">
        <v>91</v>
      </c>
      <c r="D79" s="75" t="s">
        <v>92</v>
      </c>
      <c r="E79" s="75">
        <v>3</v>
      </c>
      <c r="F79" s="75">
        <v>6</v>
      </c>
      <c r="G79" s="75" t="s">
        <v>92</v>
      </c>
      <c r="H79" s="76">
        <v>12</v>
      </c>
      <c r="I79" s="68"/>
    </row>
    <row r="80" spans="1:9" s="69" customFormat="1" ht="14.25" thickBot="1" x14ac:dyDescent="0.3">
      <c r="A80" s="77"/>
      <c r="B80" s="77"/>
      <c r="C80" s="78"/>
      <c r="D80" s="79" t="s">
        <v>88</v>
      </c>
      <c r="E80" s="80" t="s">
        <v>93</v>
      </c>
      <c r="F80" s="80" t="s">
        <v>93</v>
      </c>
      <c r="G80" s="80" t="s">
        <v>87</v>
      </c>
      <c r="H80" s="81" t="s">
        <v>93</v>
      </c>
      <c r="I80" s="68"/>
    </row>
    <row r="81" spans="1:8" x14ac:dyDescent="0.2">
      <c r="A81" s="82"/>
      <c r="B81" s="82"/>
      <c r="C81" s="83"/>
      <c r="D81" s="84"/>
      <c r="E81" s="85"/>
      <c r="F81" s="85"/>
      <c r="G81" s="85"/>
      <c r="H81" s="86"/>
    </row>
    <row r="82" spans="1:8" x14ac:dyDescent="0.2">
      <c r="A82" s="87">
        <v>1999</v>
      </c>
      <c r="B82" s="88" t="s">
        <v>94</v>
      </c>
      <c r="C82" s="89">
        <v>1468.41</v>
      </c>
      <c r="D82" s="102">
        <v>0.7</v>
      </c>
      <c r="E82" s="97">
        <v>0.91</v>
      </c>
      <c r="F82" s="97">
        <v>0.2</v>
      </c>
      <c r="G82" s="97">
        <v>0.7</v>
      </c>
      <c r="H82" s="98">
        <v>1.65</v>
      </c>
    </row>
    <row r="83" spans="1:8" x14ac:dyDescent="0.2">
      <c r="B83" s="88" t="s">
        <v>95</v>
      </c>
      <c r="C83" s="89">
        <v>1483.83</v>
      </c>
      <c r="D83" s="89">
        <v>1.05</v>
      </c>
      <c r="E83" s="89">
        <v>2.09</v>
      </c>
      <c r="F83" s="89">
        <v>1.77</v>
      </c>
      <c r="G83" s="89">
        <v>1.76</v>
      </c>
      <c r="H83" s="90">
        <v>2.2400000000000002</v>
      </c>
    </row>
    <row r="84" spans="1:8" x14ac:dyDescent="0.2">
      <c r="B84" s="88" t="s">
        <v>96</v>
      </c>
      <c r="C84" s="89">
        <v>1500.15</v>
      </c>
      <c r="D84" s="89">
        <v>1.1000000000000001</v>
      </c>
      <c r="E84" s="89">
        <v>2.88</v>
      </c>
      <c r="F84" s="89">
        <v>3.11</v>
      </c>
      <c r="G84" s="89">
        <v>2.88</v>
      </c>
      <c r="H84" s="90">
        <v>3.02</v>
      </c>
    </row>
    <row r="85" spans="1:8" x14ac:dyDescent="0.2">
      <c r="B85" s="88" t="s">
        <v>97</v>
      </c>
      <c r="C85" s="89">
        <v>1508.55</v>
      </c>
      <c r="D85" s="89">
        <v>0.56000000000000005</v>
      </c>
      <c r="E85" s="89">
        <v>2.73</v>
      </c>
      <c r="F85" s="89">
        <v>3.67</v>
      </c>
      <c r="G85" s="89">
        <v>3.45</v>
      </c>
      <c r="H85" s="90">
        <v>3.35</v>
      </c>
    </row>
    <row r="86" spans="1:8" x14ac:dyDescent="0.2">
      <c r="B86" s="88" t="s">
        <v>98</v>
      </c>
      <c r="C86" s="89">
        <v>1513.08</v>
      </c>
      <c r="D86" s="89">
        <v>0.3</v>
      </c>
      <c r="E86" s="89">
        <v>1.97</v>
      </c>
      <c r="F86" s="89">
        <v>4.1100000000000003</v>
      </c>
      <c r="G86" s="89">
        <v>3.76</v>
      </c>
      <c r="H86" s="90">
        <v>3.14</v>
      </c>
    </row>
    <row r="87" spans="1:8" x14ac:dyDescent="0.2">
      <c r="B87" s="88" t="s">
        <v>99</v>
      </c>
      <c r="C87" s="89">
        <v>1515.95</v>
      </c>
      <c r="D87" s="89">
        <v>0.19</v>
      </c>
      <c r="E87" s="89">
        <v>1.05</v>
      </c>
      <c r="F87" s="89">
        <v>3.96</v>
      </c>
      <c r="G87" s="89">
        <v>3.96</v>
      </c>
      <c r="H87" s="90">
        <v>3.32</v>
      </c>
    </row>
    <row r="88" spans="1:8" x14ac:dyDescent="0.2">
      <c r="B88" s="88" t="s">
        <v>100</v>
      </c>
      <c r="C88" s="89">
        <v>1532.47</v>
      </c>
      <c r="D88" s="102">
        <v>1.0900000000000001</v>
      </c>
      <c r="E88" s="97">
        <v>1.59</v>
      </c>
      <c r="F88" s="97">
        <v>4.3600000000000003</v>
      </c>
      <c r="G88" s="97">
        <v>5.09</v>
      </c>
      <c r="H88" s="98">
        <v>4.57</v>
      </c>
    </row>
    <row r="89" spans="1:8" x14ac:dyDescent="0.2">
      <c r="B89" s="88" t="s">
        <v>101</v>
      </c>
      <c r="C89" s="89">
        <v>1541.05</v>
      </c>
      <c r="D89" s="89">
        <v>0.56000000000000005</v>
      </c>
      <c r="E89" s="89">
        <v>1.85</v>
      </c>
      <c r="F89" s="89">
        <v>3.86</v>
      </c>
      <c r="G89" s="89">
        <v>5.68</v>
      </c>
      <c r="H89" s="90">
        <v>5.69</v>
      </c>
    </row>
    <row r="90" spans="1:8" x14ac:dyDescent="0.2">
      <c r="B90" s="109" t="s">
        <v>102</v>
      </c>
      <c r="C90" s="97">
        <v>1545.83</v>
      </c>
      <c r="D90" s="97">
        <v>0.31</v>
      </c>
      <c r="E90" s="97">
        <v>1.97</v>
      </c>
      <c r="F90" s="97">
        <v>3.05</v>
      </c>
      <c r="G90" s="97">
        <v>6.01</v>
      </c>
      <c r="H90" s="98">
        <v>6.25</v>
      </c>
    </row>
    <row r="91" spans="1:8" x14ac:dyDescent="0.2">
      <c r="B91" s="88" t="s">
        <v>103</v>
      </c>
      <c r="C91" s="89">
        <v>1564.23</v>
      </c>
      <c r="D91" s="89">
        <v>1.19</v>
      </c>
      <c r="E91" s="89">
        <v>2.0699999999999998</v>
      </c>
      <c r="F91" s="89">
        <v>3.69</v>
      </c>
      <c r="G91" s="89">
        <v>7.27</v>
      </c>
      <c r="H91" s="90">
        <v>7.5</v>
      </c>
    </row>
    <row r="92" spans="1:8" x14ac:dyDescent="0.2">
      <c r="B92" s="88" t="s">
        <v>104</v>
      </c>
      <c r="C92" s="89">
        <v>1579.09</v>
      </c>
      <c r="D92" s="89">
        <v>0.95</v>
      </c>
      <c r="E92" s="89">
        <v>2.4700000000000002</v>
      </c>
      <c r="F92" s="89">
        <v>4.3600000000000003</v>
      </c>
      <c r="G92" s="89">
        <v>8.2899999999999991</v>
      </c>
      <c r="H92" s="90">
        <v>8.65</v>
      </c>
    </row>
    <row r="93" spans="1:8" x14ac:dyDescent="0.2">
      <c r="A93" s="91"/>
      <c r="B93" s="96" t="s">
        <v>105</v>
      </c>
      <c r="C93" s="97">
        <v>1588.56</v>
      </c>
      <c r="D93" s="97">
        <v>0.6</v>
      </c>
      <c r="E93" s="97">
        <v>2.76</v>
      </c>
      <c r="F93" s="97">
        <v>4.79</v>
      </c>
      <c r="G93" s="97">
        <v>8.94</v>
      </c>
      <c r="H93" s="98">
        <v>8.94</v>
      </c>
    </row>
    <row r="94" spans="1:8" x14ac:dyDescent="0.2">
      <c r="A94" s="82"/>
      <c r="B94" s="82"/>
      <c r="C94" s="92"/>
      <c r="D94" s="93"/>
      <c r="E94" s="94"/>
      <c r="F94" s="94"/>
      <c r="G94" s="94"/>
      <c r="H94" s="95"/>
    </row>
    <row r="95" spans="1:8" x14ac:dyDescent="0.2">
      <c r="A95" s="87">
        <v>2000</v>
      </c>
      <c r="B95" s="88" t="s">
        <v>94</v>
      </c>
      <c r="C95" s="89">
        <v>1598.41</v>
      </c>
      <c r="D95" s="102">
        <v>0.62</v>
      </c>
      <c r="E95" s="97">
        <v>2.19</v>
      </c>
      <c r="F95" s="97">
        <v>4.3</v>
      </c>
      <c r="G95" s="97">
        <v>0.62</v>
      </c>
      <c r="H95" s="98">
        <v>8.85</v>
      </c>
    </row>
    <row r="96" spans="1:8" x14ac:dyDescent="0.2">
      <c r="B96" s="88" t="s">
        <v>95</v>
      </c>
      <c r="C96" s="102">
        <v>1600.49</v>
      </c>
      <c r="D96" s="102">
        <v>0.13</v>
      </c>
      <c r="E96" s="97">
        <v>1.36</v>
      </c>
      <c r="F96" s="110">
        <v>3.86</v>
      </c>
      <c r="G96" s="97">
        <v>0.75</v>
      </c>
      <c r="H96" s="98">
        <v>7.86</v>
      </c>
    </row>
    <row r="97" spans="1:8" x14ac:dyDescent="0.2">
      <c r="B97" s="88" t="s">
        <v>96</v>
      </c>
      <c r="C97" s="89">
        <v>1604.01</v>
      </c>
      <c r="D97" s="111">
        <v>0.22</v>
      </c>
      <c r="E97" s="112">
        <v>0.97</v>
      </c>
      <c r="F97" s="113">
        <v>3.76</v>
      </c>
      <c r="G97" s="112">
        <v>0.97</v>
      </c>
      <c r="H97" s="98">
        <v>6.92</v>
      </c>
    </row>
    <row r="98" spans="1:8" x14ac:dyDescent="0.2">
      <c r="B98" s="88" t="s">
        <v>97</v>
      </c>
      <c r="C98" s="89">
        <v>1610.75</v>
      </c>
      <c r="D98" s="89">
        <v>0.42</v>
      </c>
      <c r="E98" s="89">
        <v>0.77</v>
      </c>
      <c r="F98" s="114">
        <v>2.97</v>
      </c>
      <c r="G98" s="89">
        <v>1.4</v>
      </c>
      <c r="H98" s="90">
        <v>6.77</v>
      </c>
    </row>
    <row r="99" spans="1:8" x14ac:dyDescent="0.2">
      <c r="B99" s="88" t="s">
        <v>98</v>
      </c>
      <c r="C99" s="89">
        <v>1610.91</v>
      </c>
      <c r="D99" s="89">
        <v>0.01</v>
      </c>
      <c r="E99" s="89">
        <v>0.65</v>
      </c>
      <c r="F99" s="114">
        <v>2.02</v>
      </c>
      <c r="G99" s="89">
        <v>1.41</v>
      </c>
      <c r="H99" s="90">
        <v>6.47</v>
      </c>
    </row>
    <row r="100" spans="1:8" x14ac:dyDescent="0.2">
      <c r="B100" s="88" t="s">
        <v>99</v>
      </c>
      <c r="C100" s="89">
        <v>1614.62</v>
      </c>
      <c r="D100" s="89">
        <v>0.23</v>
      </c>
      <c r="E100" s="89">
        <v>0.66</v>
      </c>
      <c r="F100" s="114">
        <v>1.64</v>
      </c>
      <c r="G100" s="89">
        <v>1.64</v>
      </c>
      <c r="H100" s="90">
        <v>6.51</v>
      </c>
    </row>
    <row r="101" spans="1:8" x14ac:dyDescent="0.2">
      <c r="B101" s="88" t="s">
        <v>100</v>
      </c>
      <c r="C101" s="89">
        <v>1640.62</v>
      </c>
      <c r="D101" s="102">
        <v>1.61</v>
      </c>
      <c r="E101" s="97">
        <v>1.85</v>
      </c>
      <c r="F101" s="97">
        <v>2.64</v>
      </c>
      <c r="G101" s="97">
        <v>3.28</v>
      </c>
      <c r="H101" s="98">
        <v>7.06</v>
      </c>
    </row>
    <row r="102" spans="1:8" x14ac:dyDescent="0.2">
      <c r="B102" s="88" t="s">
        <v>101</v>
      </c>
      <c r="C102" s="89">
        <v>1662.11</v>
      </c>
      <c r="D102" s="89">
        <v>1.31</v>
      </c>
      <c r="E102" s="89">
        <v>3.18</v>
      </c>
      <c r="F102" s="89">
        <v>3.85</v>
      </c>
      <c r="G102" s="89">
        <v>4.63</v>
      </c>
      <c r="H102" s="90">
        <v>7.86</v>
      </c>
    </row>
    <row r="103" spans="1:8" x14ac:dyDescent="0.2">
      <c r="A103" s="91"/>
      <c r="B103" s="96" t="s">
        <v>102</v>
      </c>
      <c r="C103" s="97">
        <v>1665.93</v>
      </c>
      <c r="D103" s="97">
        <v>0.23</v>
      </c>
      <c r="E103" s="97">
        <v>3.18</v>
      </c>
      <c r="F103" s="97">
        <v>3.86</v>
      </c>
      <c r="G103" s="97">
        <v>4.87</v>
      </c>
      <c r="H103" s="98">
        <v>7.77</v>
      </c>
    </row>
    <row r="104" spans="1:8" x14ac:dyDescent="0.2">
      <c r="A104" s="91"/>
      <c r="B104" s="96" t="s">
        <v>103</v>
      </c>
      <c r="C104" s="97">
        <v>1668.26</v>
      </c>
      <c r="D104" s="97">
        <v>0.14000000000000001</v>
      </c>
      <c r="E104" s="97">
        <v>1.68</v>
      </c>
      <c r="F104" s="97">
        <v>3.57</v>
      </c>
      <c r="G104" s="97">
        <v>5.0199999999999996</v>
      </c>
      <c r="H104" s="98">
        <v>6.65</v>
      </c>
    </row>
    <row r="105" spans="1:8" x14ac:dyDescent="0.2">
      <c r="A105" s="91"/>
      <c r="B105" s="96" t="s">
        <v>104</v>
      </c>
      <c r="C105" s="97">
        <v>1673.6</v>
      </c>
      <c r="D105" s="97">
        <v>0.32</v>
      </c>
      <c r="E105" s="97">
        <v>0.69</v>
      </c>
      <c r="F105" s="97">
        <v>3.89</v>
      </c>
      <c r="G105" s="97">
        <v>5.35</v>
      </c>
      <c r="H105" s="98">
        <v>5.99</v>
      </c>
    </row>
    <row r="106" spans="1:8" x14ac:dyDescent="0.2">
      <c r="A106" s="91"/>
      <c r="B106" s="96" t="s">
        <v>105</v>
      </c>
      <c r="C106" s="97">
        <v>1683.47</v>
      </c>
      <c r="D106" s="97">
        <v>0.59</v>
      </c>
      <c r="E106" s="97">
        <v>1.05</v>
      </c>
      <c r="F106" s="97">
        <v>4.26</v>
      </c>
      <c r="G106" s="97">
        <v>5.97</v>
      </c>
      <c r="H106" s="98">
        <v>5.97</v>
      </c>
    </row>
    <row r="107" spans="1:8" x14ac:dyDescent="0.2">
      <c r="A107" s="82"/>
      <c r="B107" s="82"/>
      <c r="C107" s="92"/>
      <c r="D107" s="93"/>
      <c r="E107" s="94"/>
      <c r="F107" s="94"/>
      <c r="G107" s="94"/>
      <c r="H107" s="95"/>
    </row>
    <row r="108" spans="1:8" x14ac:dyDescent="0.2">
      <c r="A108" s="87">
        <v>2001</v>
      </c>
      <c r="B108" s="88" t="s">
        <v>94</v>
      </c>
      <c r="C108" s="89">
        <v>1693.07</v>
      </c>
      <c r="D108" s="102">
        <v>0.56999999999999995</v>
      </c>
      <c r="E108" s="97">
        <v>1.49</v>
      </c>
      <c r="F108" s="97">
        <v>3.2</v>
      </c>
      <c r="G108" s="97">
        <v>0.56999999999999995</v>
      </c>
      <c r="H108" s="108">
        <v>5.92</v>
      </c>
    </row>
    <row r="109" spans="1:8" x14ac:dyDescent="0.2">
      <c r="B109" s="88" t="s">
        <v>95</v>
      </c>
      <c r="C109" s="102">
        <v>1700.86</v>
      </c>
      <c r="D109" s="102">
        <v>0.46</v>
      </c>
      <c r="E109" s="97">
        <v>1.63</v>
      </c>
      <c r="F109" s="97">
        <v>2.33</v>
      </c>
      <c r="G109" s="97">
        <v>1.03</v>
      </c>
      <c r="H109" s="115">
        <v>6.27</v>
      </c>
    </row>
    <row r="110" spans="1:8" x14ac:dyDescent="0.2">
      <c r="B110" s="88" t="s">
        <v>96</v>
      </c>
      <c r="C110" s="89">
        <v>1707.32</v>
      </c>
      <c r="D110" s="102">
        <v>0.38</v>
      </c>
      <c r="E110" s="97">
        <v>1.42</v>
      </c>
      <c r="F110" s="97">
        <v>2.48</v>
      </c>
      <c r="G110" s="97">
        <v>1.42</v>
      </c>
      <c r="H110" s="115">
        <v>6.44</v>
      </c>
    </row>
    <row r="111" spans="1:8" x14ac:dyDescent="0.2">
      <c r="B111" s="88" t="s">
        <v>97</v>
      </c>
      <c r="C111" s="89">
        <v>1717.22</v>
      </c>
      <c r="D111" s="102">
        <v>0.57999999999999996</v>
      </c>
      <c r="E111" s="97">
        <v>1.43</v>
      </c>
      <c r="F111" s="97">
        <v>2.93</v>
      </c>
      <c r="G111" s="97">
        <v>2</v>
      </c>
      <c r="H111" s="115">
        <v>6.61</v>
      </c>
    </row>
    <row r="112" spans="1:8" x14ac:dyDescent="0.2">
      <c r="B112" s="88" t="s">
        <v>98</v>
      </c>
      <c r="C112" s="89">
        <v>1724.26</v>
      </c>
      <c r="D112" s="102">
        <v>0.41</v>
      </c>
      <c r="E112" s="97">
        <v>1.38</v>
      </c>
      <c r="F112" s="97">
        <v>3.03</v>
      </c>
      <c r="G112" s="97">
        <v>2.42</v>
      </c>
      <c r="H112" s="115">
        <v>7.04</v>
      </c>
    </row>
    <row r="113" spans="1:8" x14ac:dyDescent="0.2">
      <c r="B113" s="88" t="s">
        <v>99</v>
      </c>
      <c r="C113" s="89">
        <v>1733.23</v>
      </c>
      <c r="D113" s="102">
        <v>0.52</v>
      </c>
      <c r="E113" s="97">
        <v>1.52</v>
      </c>
      <c r="F113" s="97">
        <v>2.96</v>
      </c>
      <c r="G113" s="97">
        <v>2.96</v>
      </c>
      <c r="H113" s="115">
        <v>7.35</v>
      </c>
    </row>
    <row r="114" spans="1:8" x14ac:dyDescent="0.2">
      <c r="B114" s="88" t="s">
        <v>100</v>
      </c>
      <c r="C114" s="89">
        <v>1756.28</v>
      </c>
      <c r="D114" s="102">
        <v>1.33</v>
      </c>
      <c r="E114" s="97">
        <v>2.27</v>
      </c>
      <c r="F114" s="97">
        <v>3.73</v>
      </c>
      <c r="G114" s="97">
        <v>4.32</v>
      </c>
      <c r="H114" s="115">
        <v>7.05</v>
      </c>
    </row>
    <row r="115" spans="1:8" x14ac:dyDescent="0.2">
      <c r="B115" s="88" t="s">
        <v>101</v>
      </c>
      <c r="C115" s="89">
        <v>1768.57</v>
      </c>
      <c r="D115" s="102">
        <v>0.7</v>
      </c>
      <c r="E115" s="97">
        <v>2.57</v>
      </c>
      <c r="F115" s="97">
        <v>3.98</v>
      </c>
      <c r="G115" s="97">
        <v>5.0599999999999996</v>
      </c>
      <c r="H115" s="108">
        <v>6.41</v>
      </c>
    </row>
    <row r="116" spans="1:8" x14ac:dyDescent="0.2">
      <c r="A116" s="91"/>
      <c r="B116" s="96" t="s">
        <v>102</v>
      </c>
      <c r="C116" s="97">
        <v>1773.52</v>
      </c>
      <c r="D116" s="97">
        <v>0.28000000000000003</v>
      </c>
      <c r="E116" s="97">
        <v>2.3199999999999998</v>
      </c>
      <c r="F116" s="97">
        <v>3.88</v>
      </c>
      <c r="G116" s="97">
        <v>5.35</v>
      </c>
      <c r="H116" s="115">
        <v>6.46</v>
      </c>
    </row>
    <row r="117" spans="1:8" x14ac:dyDescent="0.2">
      <c r="A117" s="91"/>
      <c r="B117" s="96" t="s">
        <v>103</v>
      </c>
      <c r="C117" s="97">
        <v>1788.24</v>
      </c>
      <c r="D117" s="97">
        <v>0.83</v>
      </c>
      <c r="E117" s="97">
        <v>1.82</v>
      </c>
      <c r="F117" s="97">
        <v>4.1399999999999997</v>
      </c>
      <c r="G117" s="97">
        <v>6.22</v>
      </c>
      <c r="H117" s="115">
        <v>7.19</v>
      </c>
    </row>
    <row r="118" spans="1:8" x14ac:dyDescent="0.2">
      <c r="A118" s="91"/>
      <c r="B118" s="96" t="s">
        <v>104</v>
      </c>
      <c r="C118" s="97">
        <v>1800.94</v>
      </c>
      <c r="D118" s="97">
        <v>0.71</v>
      </c>
      <c r="E118" s="97">
        <v>1.83</v>
      </c>
      <c r="F118" s="97">
        <v>4.45</v>
      </c>
      <c r="G118" s="97">
        <v>6.98</v>
      </c>
      <c r="H118" s="115">
        <v>7.61</v>
      </c>
    </row>
    <row r="119" spans="1:8" x14ac:dyDescent="0.2">
      <c r="A119" s="91"/>
      <c r="B119" s="96" t="s">
        <v>105</v>
      </c>
      <c r="C119" s="97">
        <v>1812.65</v>
      </c>
      <c r="D119" s="97">
        <v>0.65</v>
      </c>
      <c r="E119" s="102">
        <v>2.21</v>
      </c>
      <c r="F119" s="97">
        <v>4.58</v>
      </c>
      <c r="G119" s="97">
        <v>7.67</v>
      </c>
      <c r="H119" s="115">
        <v>7.67</v>
      </c>
    </row>
    <row r="120" spans="1:8" x14ac:dyDescent="0.2">
      <c r="A120" s="82"/>
      <c r="B120" s="82"/>
      <c r="C120" s="92"/>
      <c r="D120" s="93"/>
      <c r="E120" s="94"/>
      <c r="F120" s="94"/>
      <c r="G120" s="94"/>
      <c r="H120" s="95"/>
    </row>
    <row r="121" spans="1:8" x14ac:dyDescent="0.2">
      <c r="A121" s="101">
        <v>2002</v>
      </c>
      <c r="B121" s="88" t="s">
        <v>94</v>
      </c>
      <c r="C121" s="89">
        <v>1822.08</v>
      </c>
      <c r="D121" s="102">
        <v>0.52</v>
      </c>
      <c r="E121" s="97">
        <v>1.89</v>
      </c>
      <c r="F121" s="97">
        <v>3.75</v>
      </c>
      <c r="G121" s="97">
        <v>0.52</v>
      </c>
      <c r="H121" s="98">
        <v>7.62</v>
      </c>
    </row>
    <row r="122" spans="1:8" x14ac:dyDescent="0.2">
      <c r="B122" s="88" t="s">
        <v>95</v>
      </c>
      <c r="C122" s="89">
        <v>1828.64</v>
      </c>
      <c r="D122" s="89">
        <v>0.36</v>
      </c>
      <c r="E122" s="102">
        <v>1.54</v>
      </c>
      <c r="F122" s="97">
        <v>3.4</v>
      </c>
      <c r="G122" s="97">
        <v>0.88</v>
      </c>
      <c r="H122" s="98">
        <v>7.51</v>
      </c>
    </row>
    <row r="123" spans="1:8" x14ac:dyDescent="0.2">
      <c r="B123" s="88" t="s">
        <v>96</v>
      </c>
      <c r="C123" s="89">
        <v>1839.61</v>
      </c>
      <c r="D123" s="89">
        <v>0.6</v>
      </c>
      <c r="E123" s="102">
        <v>1.49</v>
      </c>
      <c r="F123" s="97">
        <v>3.73</v>
      </c>
      <c r="G123" s="97">
        <v>1.49</v>
      </c>
      <c r="H123" s="98">
        <v>7.75</v>
      </c>
    </row>
    <row r="124" spans="1:8" x14ac:dyDescent="0.2">
      <c r="B124" s="88" t="s">
        <v>97</v>
      </c>
      <c r="C124" s="89">
        <v>1854.33</v>
      </c>
      <c r="D124" s="89">
        <v>0.8</v>
      </c>
      <c r="E124" s="102">
        <v>1.77</v>
      </c>
      <c r="F124" s="97">
        <v>3.7</v>
      </c>
      <c r="G124" s="97">
        <v>2.2999999999999998</v>
      </c>
      <c r="H124" s="98">
        <v>7.98</v>
      </c>
    </row>
    <row r="125" spans="1:8" x14ac:dyDescent="0.2">
      <c r="B125" s="88" t="s">
        <v>98</v>
      </c>
      <c r="C125" s="89">
        <v>1858.22</v>
      </c>
      <c r="D125" s="89">
        <v>0.21</v>
      </c>
      <c r="E125" s="102">
        <v>1.62</v>
      </c>
      <c r="F125" s="97">
        <v>3.18</v>
      </c>
      <c r="G125" s="97">
        <v>2.5099999999999998</v>
      </c>
      <c r="H125" s="98">
        <v>7.77</v>
      </c>
    </row>
    <row r="126" spans="1:8" x14ac:dyDescent="0.2">
      <c r="B126" s="88" t="s">
        <v>99</v>
      </c>
      <c r="C126" s="89">
        <v>1866.02</v>
      </c>
      <c r="D126" s="89">
        <v>0.42</v>
      </c>
      <c r="E126" s="102">
        <v>1.44</v>
      </c>
      <c r="F126" s="97">
        <v>2.94</v>
      </c>
      <c r="G126" s="97">
        <v>2.94</v>
      </c>
      <c r="H126" s="98">
        <v>7.66</v>
      </c>
    </row>
    <row r="127" spans="1:8" x14ac:dyDescent="0.2">
      <c r="B127" s="88" t="s">
        <v>100</v>
      </c>
      <c r="C127" s="89">
        <v>1888.23</v>
      </c>
      <c r="D127" s="89">
        <v>1.19</v>
      </c>
      <c r="E127" s="102">
        <v>1.83</v>
      </c>
      <c r="F127" s="97">
        <v>3.63</v>
      </c>
      <c r="G127" s="89">
        <v>4.17</v>
      </c>
      <c r="H127" s="90">
        <v>7.51</v>
      </c>
    </row>
    <row r="128" spans="1:8" x14ac:dyDescent="0.2">
      <c r="B128" s="88" t="s">
        <v>101</v>
      </c>
      <c r="C128" s="89">
        <v>1900.5</v>
      </c>
      <c r="D128" s="89">
        <v>0.65</v>
      </c>
      <c r="E128" s="102">
        <v>2.2799999999999998</v>
      </c>
      <c r="F128" s="97">
        <v>3.93</v>
      </c>
      <c r="G128" s="89">
        <v>4.8499999999999996</v>
      </c>
      <c r="H128" s="90">
        <v>7.46</v>
      </c>
    </row>
    <row r="129" spans="1:8" x14ac:dyDescent="0.2">
      <c r="A129" s="91"/>
      <c r="B129" s="96" t="s">
        <v>102</v>
      </c>
      <c r="C129" s="97">
        <v>1914.18</v>
      </c>
      <c r="D129" s="97">
        <v>0.72</v>
      </c>
      <c r="E129" s="102">
        <v>2.58</v>
      </c>
      <c r="F129" s="97">
        <v>4.05</v>
      </c>
      <c r="G129" s="89">
        <v>5.6</v>
      </c>
      <c r="H129" s="90">
        <v>7.93</v>
      </c>
    </row>
    <row r="130" spans="1:8" x14ac:dyDescent="0.2">
      <c r="A130" s="91"/>
      <c r="B130" s="96" t="s">
        <v>103</v>
      </c>
      <c r="C130" s="97">
        <v>1939.26</v>
      </c>
      <c r="D130" s="97">
        <v>1.31</v>
      </c>
      <c r="E130" s="102">
        <v>2.7</v>
      </c>
      <c r="F130" s="97">
        <v>4.58</v>
      </c>
      <c r="G130" s="89">
        <v>6.98</v>
      </c>
      <c r="H130" s="90">
        <v>8.4499999999999993</v>
      </c>
    </row>
    <row r="131" spans="1:8" x14ac:dyDescent="0.2">
      <c r="B131" s="88" t="s">
        <v>104</v>
      </c>
      <c r="C131" s="89">
        <v>1997.83</v>
      </c>
      <c r="D131" s="102">
        <v>3.02</v>
      </c>
      <c r="E131" s="102">
        <v>5.12</v>
      </c>
      <c r="F131" s="97">
        <v>7.51</v>
      </c>
      <c r="G131" s="89">
        <v>10.220000000000001</v>
      </c>
      <c r="H131" s="90">
        <v>10.93</v>
      </c>
    </row>
    <row r="132" spans="1:8" x14ac:dyDescent="0.2">
      <c r="A132" s="91"/>
      <c r="B132" s="96" t="s">
        <v>105</v>
      </c>
      <c r="C132" s="97">
        <v>2039.78</v>
      </c>
      <c r="D132" s="97">
        <v>2.1</v>
      </c>
      <c r="E132" s="102">
        <v>6.56</v>
      </c>
      <c r="F132" s="97">
        <v>9.31</v>
      </c>
      <c r="G132" s="89">
        <v>12.53</v>
      </c>
      <c r="H132" s="90">
        <v>12.53</v>
      </c>
    </row>
    <row r="133" spans="1:8" x14ac:dyDescent="0.2">
      <c r="A133" s="82"/>
      <c r="B133" s="82"/>
      <c r="C133" s="92"/>
      <c r="D133" s="93"/>
      <c r="E133" s="94"/>
      <c r="F133" s="94"/>
      <c r="G133" s="94"/>
      <c r="H133" s="95"/>
    </row>
    <row r="134" spans="1:8" x14ac:dyDescent="0.2">
      <c r="A134" s="101">
        <v>2003</v>
      </c>
      <c r="B134" s="88" t="s">
        <v>94</v>
      </c>
      <c r="C134" s="89">
        <v>2085.6799999999998</v>
      </c>
      <c r="D134" s="102">
        <v>2.25</v>
      </c>
      <c r="E134" s="102">
        <v>7.55</v>
      </c>
      <c r="F134" s="97">
        <v>10.46</v>
      </c>
      <c r="G134" s="97">
        <v>2.25</v>
      </c>
      <c r="H134" s="90">
        <v>14.47</v>
      </c>
    </row>
    <row r="135" spans="1:8" x14ac:dyDescent="0.2">
      <c r="B135" s="88" t="s">
        <v>95</v>
      </c>
      <c r="C135" s="89">
        <v>2118.4299999999998</v>
      </c>
      <c r="D135" s="89">
        <v>1.57</v>
      </c>
      <c r="E135" s="102">
        <v>6.04</v>
      </c>
      <c r="F135" s="97">
        <v>11.47</v>
      </c>
      <c r="G135" s="97">
        <v>3.86</v>
      </c>
      <c r="H135" s="90">
        <v>15.85</v>
      </c>
    </row>
    <row r="136" spans="1:8" x14ac:dyDescent="0.2">
      <c r="B136" s="88" t="s">
        <v>96</v>
      </c>
      <c r="C136" s="89">
        <v>2144.4899999999998</v>
      </c>
      <c r="D136" s="89">
        <v>1.23</v>
      </c>
      <c r="E136" s="102">
        <v>5.13</v>
      </c>
      <c r="F136" s="97">
        <v>12.03</v>
      </c>
      <c r="G136" s="97">
        <v>5.13</v>
      </c>
      <c r="H136" s="90">
        <v>16.57</v>
      </c>
    </row>
    <row r="137" spans="1:8" x14ac:dyDescent="0.2">
      <c r="B137" s="88" t="s">
        <v>97</v>
      </c>
      <c r="C137" s="89">
        <v>2165.29</v>
      </c>
      <c r="D137" s="89">
        <v>0.97</v>
      </c>
      <c r="E137" s="102">
        <v>3.82</v>
      </c>
      <c r="F137" s="97">
        <v>11.66</v>
      </c>
      <c r="G137" s="97">
        <v>6.15</v>
      </c>
      <c r="H137" s="90">
        <v>16.77</v>
      </c>
    </row>
    <row r="138" spans="1:8" x14ac:dyDescent="0.2">
      <c r="B138" s="88" t="s">
        <v>98</v>
      </c>
      <c r="C138" s="89">
        <v>2178.5</v>
      </c>
      <c r="D138" s="89">
        <v>0.61</v>
      </c>
      <c r="E138" s="102">
        <v>2.84</v>
      </c>
      <c r="F138" s="97">
        <v>9.0399999999999991</v>
      </c>
      <c r="G138" s="97">
        <v>6.8</v>
      </c>
      <c r="H138" s="90">
        <v>17.239999999999998</v>
      </c>
    </row>
    <row r="139" spans="1:8" x14ac:dyDescent="0.2">
      <c r="B139" s="88" t="s">
        <v>99</v>
      </c>
      <c r="C139" s="89">
        <v>2175.23</v>
      </c>
      <c r="D139" s="89">
        <v>-0.15</v>
      </c>
      <c r="E139" s="102">
        <v>1.43</v>
      </c>
      <c r="F139" s="97">
        <v>6.64</v>
      </c>
      <c r="G139" s="97">
        <v>6.64</v>
      </c>
      <c r="H139" s="90">
        <v>16.57</v>
      </c>
    </row>
    <row r="140" spans="1:8" x14ac:dyDescent="0.2">
      <c r="B140" s="88" t="s">
        <v>100</v>
      </c>
      <c r="C140" s="89">
        <v>2179.58</v>
      </c>
      <c r="D140" s="89">
        <v>0.2</v>
      </c>
      <c r="E140" s="102">
        <v>0.66</v>
      </c>
      <c r="F140" s="97">
        <v>4.5</v>
      </c>
      <c r="G140" s="97">
        <v>6.85</v>
      </c>
      <c r="H140" s="90">
        <v>15.43</v>
      </c>
    </row>
    <row r="141" spans="1:8" x14ac:dyDescent="0.2">
      <c r="B141" s="88" t="s">
        <v>101</v>
      </c>
      <c r="C141" s="89">
        <v>2186.9899999999998</v>
      </c>
      <c r="D141" s="89">
        <v>0.34</v>
      </c>
      <c r="E141" s="102">
        <v>0.39</v>
      </c>
      <c r="F141" s="97">
        <v>3.24</v>
      </c>
      <c r="G141" s="97">
        <v>7.22</v>
      </c>
      <c r="H141" s="90">
        <v>15.07</v>
      </c>
    </row>
    <row r="142" spans="1:8" x14ac:dyDescent="0.2">
      <c r="A142" s="91"/>
      <c r="B142" s="96" t="s">
        <v>102</v>
      </c>
      <c r="C142" s="97">
        <v>2204.0500000000002</v>
      </c>
      <c r="D142" s="97">
        <v>0.78</v>
      </c>
      <c r="E142" s="102">
        <v>1.32</v>
      </c>
      <c r="F142" s="97">
        <v>2.78</v>
      </c>
      <c r="G142" s="97">
        <v>8.0500000000000007</v>
      </c>
      <c r="H142" s="90">
        <v>15.14</v>
      </c>
    </row>
    <row r="143" spans="1:8" x14ac:dyDescent="0.2">
      <c r="A143" s="91"/>
      <c r="B143" s="96" t="s">
        <v>103</v>
      </c>
      <c r="C143" s="97">
        <v>2210.44</v>
      </c>
      <c r="D143" s="97">
        <v>0.28999999999999998</v>
      </c>
      <c r="E143" s="102">
        <v>1.42</v>
      </c>
      <c r="F143" s="97">
        <v>2.09</v>
      </c>
      <c r="G143" s="97">
        <v>8.3699999999999992</v>
      </c>
      <c r="H143" s="90">
        <v>13.98</v>
      </c>
    </row>
    <row r="144" spans="1:8" x14ac:dyDescent="0.2">
      <c r="B144" s="88" t="s">
        <v>104</v>
      </c>
      <c r="C144" s="89">
        <v>2217.96</v>
      </c>
      <c r="D144" s="102">
        <v>0.34</v>
      </c>
      <c r="E144" s="102">
        <v>1.42</v>
      </c>
      <c r="F144" s="97">
        <v>1.81</v>
      </c>
      <c r="G144" s="97">
        <v>8.74</v>
      </c>
      <c r="H144" s="90">
        <v>11.02</v>
      </c>
    </row>
    <row r="145" spans="1:9" ht="12" thickBot="1" x14ac:dyDescent="0.25">
      <c r="A145" s="116"/>
      <c r="B145" s="117" t="s">
        <v>105</v>
      </c>
      <c r="C145" s="118">
        <v>2229.4899999999998</v>
      </c>
      <c r="D145" s="118">
        <v>0.52</v>
      </c>
      <c r="E145" s="118">
        <v>1.1499999999999999</v>
      </c>
      <c r="F145" s="105">
        <v>2.4900000000000002</v>
      </c>
      <c r="G145" s="105">
        <v>9.3000000000000007</v>
      </c>
      <c r="H145" s="106">
        <v>9.3000000000000007</v>
      </c>
    </row>
    <row r="146" spans="1:9" ht="12" thickTop="1" x14ac:dyDescent="0.2">
      <c r="B146" s="107"/>
      <c r="C146" s="108"/>
      <c r="D146" s="108"/>
      <c r="E146" s="108"/>
      <c r="F146" s="108"/>
      <c r="G146" s="108"/>
      <c r="H146" s="98"/>
    </row>
    <row r="147" spans="1:9" s="58" customFormat="1" ht="15.75" x14ac:dyDescent="0.25">
      <c r="A147" s="161" t="s">
        <v>106</v>
      </c>
      <c r="B147" s="161"/>
      <c r="C147" s="161"/>
      <c r="D147" s="161"/>
      <c r="E147" s="161"/>
      <c r="F147" s="161"/>
      <c r="G147" s="161"/>
      <c r="H147" s="161"/>
    </row>
    <row r="148" spans="1:9" s="59" customFormat="1" ht="16.5" x14ac:dyDescent="0.3">
      <c r="A148" s="160" t="s">
        <v>84</v>
      </c>
      <c r="B148" s="160"/>
      <c r="C148" s="160"/>
      <c r="D148" s="160"/>
      <c r="E148" s="160"/>
      <c r="F148" s="160"/>
      <c r="G148" s="160"/>
      <c r="H148" s="160"/>
      <c r="I148" s="58"/>
    </row>
    <row r="149" spans="1:9" ht="12" thickBot="1" x14ac:dyDescent="0.25">
      <c r="A149" s="60"/>
      <c r="B149" s="60"/>
      <c r="C149" s="61"/>
      <c r="D149" s="60"/>
      <c r="E149" s="60"/>
      <c r="F149" s="60"/>
      <c r="G149" s="60"/>
      <c r="H149" s="62" t="s">
        <v>107</v>
      </c>
    </row>
    <row r="150" spans="1:9" s="69" customFormat="1" ht="14.25" thickTop="1" x14ac:dyDescent="0.25">
      <c r="A150" s="63"/>
      <c r="B150" s="63"/>
      <c r="C150" s="64"/>
      <c r="D150" s="65"/>
      <c r="E150" s="66"/>
      <c r="F150" s="66" t="s">
        <v>86</v>
      </c>
      <c r="G150" s="66"/>
      <c r="H150" s="67"/>
      <c r="I150" s="68"/>
    </row>
    <row r="151" spans="1:9" s="69" customFormat="1" ht="13.5" x14ac:dyDescent="0.25">
      <c r="A151" s="70" t="s">
        <v>87</v>
      </c>
      <c r="B151" s="71" t="s">
        <v>88</v>
      </c>
      <c r="C151" s="72" t="s">
        <v>89</v>
      </c>
      <c r="D151" s="158" t="s">
        <v>90</v>
      </c>
      <c r="E151" s="159"/>
      <c r="F151" s="159"/>
      <c r="G151" s="159"/>
      <c r="H151" s="159"/>
      <c r="I151" s="68"/>
    </row>
    <row r="152" spans="1:9" s="69" customFormat="1" ht="13.5" x14ac:dyDescent="0.25">
      <c r="A152" s="73"/>
      <c r="B152" s="71"/>
      <c r="C152" s="74" t="s">
        <v>91</v>
      </c>
      <c r="D152" s="75" t="s">
        <v>92</v>
      </c>
      <c r="E152" s="75">
        <v>3</v>
      </c>
      <c r="F152" s="75">
        <v>6</v>
      </c>
      <c r="G152" s="75" t="s">
        <v>92</v>
      </c>
      <c r="H152" s="76">
        <v>12</v>
      </c>
      <c r="I152" s="68"/>
    </row>
    <row r="153" spans="1:9" s="69" customFormat="1" ht="14.25" thickBot="1" x14ac:dyDescent="0.3">
      <c r="A153" s="77"/>
      <c r="B153" s="77"/>
      <c r="C153" s="78"/>
      <c r="D153" s="79" t="s">
        <v>88</v>
      </c>
      <c r="E153" s="80" t="s">
        <v>93</v>
      </c>
      <c r="F153" s="80" t="s">
        <v>93</v>
      </c>
      <c r="G153" s="80" t="s">
        <v>87</v>
      </c>
      <c r="H153" s="81" t="s">
        <v>93</v>
      </c>
      <c r="I153" s="68"/>
    </row>
    <row r="154" spans="1:9" x14ac:dyDescent="0.2">
      <c r="A154" s="82"/>
      <c r="B154" s="82"/>
      <c r="C154" s="83"/>
      <c r="D154" s="84"/>
      <c r="E154" s="85"/>
      <c r="F154" s="85"/>
      <c r="G154" s="85"/>
      <c r="H154" s="86"/>
    </row>
    <row r="155" spans="1:9" x14ac:dyDescent="0.2">
      <c r="A155" s="101">
        <v>2004</v>
      </c>
      <c r="B155" s="109" t="s">
        <v>94</v>
      </c>
      <c r="C155" s="97">
        <v>2246.4299999999998</v>
      </c>
      <c r="D155" s="97">
        <v>0.76</v>
      </c>
      <c r="E155" s="102">
        <v>1.63</v>
      </c>
      <c r="F155" s="97">
        <v>3.07</v>
      </c>
      <c r="G155" s="97">
        <v>0.76</v>
      </c>
      <c r="H155" s="90">
        <v>7.71</v>
      </c>
    </row>
    <row r="156" spans="1:9" x14ac:dyDescent="0.2">
      <c r="A156" s="119"/>
      <c r="B156" s="109" t="s">
        <v>95</v>
      </c>
      <c r="C156" s="97">
        <v>2260.13</v>
      </c>
      <c r="D156" s="97">
        <v>0.61</v>
      </c>
      <c r="E156" s="102">
        <v>1.9</v>
      </c>
      <c r="F156" s="97">
        <v>3.34</v>
      </c>
      <c r="G156" s="97">
        <v>1.37</v>
      </c>
      <c r="H156" s="90">
        <v>6.69</v>
      </c>
    </row>
    <row r="157" spans="1:9" x14ac:dyDescent="0.2">
      <c r="A157" s="120"/>
      <c r="B157" s="109" t="s">
        <v>96</v>
      </c>
      <c r="C157" s="97">
        <v>2270.75</v>
      </c>
      <c r="D157" s="97">
        <v>0.47</v>
      </c>
      <c r="E157" s="102">
        <v>1.85</v>
      </c>
      <c r="F157" s="97">
        <v>3.03</v>
      </c>
      <c r="G157" s="97">
        <v>1.85</v>
      </c>
      <c r="H157" s="90">
        <v>5.89</v>
      </c>
    </row>
    <row r="158" spans="1:9" x14ac:dyDescent="0.2">
      <c r="A158" s="121"/>
      <c r="B158" s="109" t="s">
        <v>97</v>
      </c>
      <c r="C158" s="97">
        <v>2279.15</v>
      </c>
      <c r="D158" s="97">
        <v>0.37</v>
      </c>
      <c r="E158" s="102">
        <v>1.46</v>
      </c>
      <c r="F158" s="97">
        <v>3.11</v>
      </c>
      <c r="G158" s="97">
        <v>2.23</v>
      </c>
      <c r="H158" s="98">
        <v>5.26</v>
      </c>
    </row>
    <row r="159" spans="1:9" x14ac:dyDescent="0.2">
      <c r="A159" s="121"/>
      <c r="B159" s="96" t="s">
        <v>98</v>
      </c>
      <c r="C159" s="97">
        <v>2290.77</v>
      </c>
      <c r="D159" s="97">
        <v>0.51</v>
      </c>
      <c r="E159" s="102">
        <v>1.36</v>
      </c>
      <c r="F159" s="97">
        <v>3.28</v>
      </c>
      <c r="G159" s="97">
        <v>2.75</v>
      </c>
      <c r="H159" s="98">
        <v>5.15</v>
      </c>
    </row>
    <row r="160" spans="1:9" x14ac:dyDescent="0.2">
      <c r="A160" s="121"/>
      <c r="B160" s="96" t="s">
        <v>99</v>
      </c>
      <c r="C160" s="97">
        <v>2307.0300000000002</v>
      </c>
      <c r="D160" s="97">
        <v>0.71</v>
      </c>
      <c r="E160" s="102">
        <v>1.6</v>
      </c>
      <c r="F160" s="97">
        <v>3.48</v>
      </c>
      <c r="G160" s="97">
        <v>3.48</v>
      </c>
      <c r="H160" s="98">
        <v>6.06</v>
      </c>
    </row>
    <row r="161" spans="1:8" x14ac:dyDescent="0.2">
      <c r="A161" s="121"/>
      <c r="B161" s="96" t="s">
        <v>100</v>
      </c>
      <c r="C161" s="97">
        <v>2328.02</v>
      </c>
      <c r="D161" s="97">
        <v>0.91</v>
      </c>
      <c r="E161" s="102">
        <v>2.14</v>
      </c>
      <c r="F161" s="97">
        <v>3.63</v>
      </c>
      <c r="G161" s="97">
        <v>4.42</v>
      </c>
      <c r="H161" s="98">
        <v>6.81</v>
      </c>
    </row>
    <row r="162" spans="1:8" x14ac:dyDescent="0.2">
      <c r="A162" s="121"/>
      <c r="B162" s="96" t="s">
        <v>101</v>
      </c>
      <c r="C162" s="97">
        <v>2344.08</v>
      </c>
      <c r="D162" s="97">
        <v>0.69</v>
      </c>
      <c r="E162" s="102">
        <v>2.33</v>
      </c>
      <c r="F162" s="97">
        <v>3.71</v>
      </c>
      <c r="G162" s="97">
        <v>5.14</v>
      </c>
      <c r="H162" s="98">
        <v>7.18</v>
      </c>
    </row>
    <row r="163" spans="1:8" x14ac:dyDescent="0.2">
      <c r="A163" s="121"/>
      <c r="B163" s="96" t="s">
        <v>102</v>
      </c>
      <c r="C163" s="97">
        <v>2351.8200000000002</v>
      </c>
      <c r="D163" s="97">
        <v>0.33</v>
      </c>
      <c r="E163" s="102">
        <v>1.94</v>
      </c>
      <c r="F163" s="97">
        <v>3.57</v>
      </c>
      <c r="G163" s="97">
        <v>5.49</v>
      </c>
      <c r="H163" s="98">
        <v>6.7</v>
      </c>
    </row>
    <row r="164" spans="1:8" x14ac:dyDescent="0.2">
      <c r="A164" s="121"/>
      <c r="B164" s="96" t="s">
        <v>103</v>
      </c>
      <c r="C164" s="97">
        <v>2362.17</v>
      </c>
      <c r="D164" s="97">
        <v>0.44</v>
      </c>
      <c r="E164" s="102">
        <v>1.47</v>
      </c>
      <c r="F164" s="97">
        <v>3.64</v>
      </c>
      <c r="G164" s="97">
        <v>5.95</v>
      </c>
      <c r="H164" s="98">
        <v>6.86</v>
      </c>
    </row>
    <row r="165" spans="1:8" x14ac:dyDescent="0.2">
      <c r="A165" s="121"/>
      <c r="B165" s="96" t="s">
        <v>104</v>
      </c>
      <c r="C165" s="97">
        <v>2378.4699999999998</v>
      </c>
      <c r="D165" s="97">
        <v>0.69</v>
      </c>
      <c r="E165" s="102">
        <v>1.47</v>
      </c>
      <c r="F165" s="97">
        <v>3.83</v>
      </c>
      <c r="G165" s="97">
        <v>6.68</v>
      </c>
      <c r="H165" s="98">
        <v>7.24</v>
      </c>
    </row>
    <row r="166" spans="1:8" x14ac:dyDescent="0.2">
      <c r="A166" s="121"/>
      <c r="B166" s="96" t="s">
        <v>105</v>
      </c>
      <c r="C166" s="97">
        <v>2398.92</v>
      </c>
      <c r="D166" s="97">
        <v>0.86</v>
      </c>
      <c r="E166" s="102">
        <v>2</v>
      </c>
      <c r="F166" s="97">
        <v>3.98</v>
      </c>
      <c r="G166" s="97">
        <v>7.6</v>
      </c>
      <c r="H166" s="98">
        <v>7.6</v>
      </c>
    </row>
    <row r="167" spans="1:8" x14ac:dyDescent="0.2">
      <c r="A167" s="82"/>
      <c r="B167" s="82"/>
      <c r="C167" s="92"/>
      <c r="D167" s="93"/>
      <c r="E167" s="94"/>
      <c r="F167" s="94"/>
      <c r="G167" s="94"/>
      <c r="H167" s="95"/>
    </row>
    <row r="168" spans="1:8" x14ac:dyDescent="0.2">
      <c r="A168" s="101">
        <v>2005</v>
      </c>
      <c r="B168" s="109" t="s">
        <v>94</v>
      </c>
      <c r="C168" s="97">
        <v>2412.83</v>
      </c>
      <c r="D168" s="97">
        <v>0.57999999999999996</v>
      </c>
      <c r="E168" s="102">
        <v>2.14</v>
      </c>
      <c r="F168" s="97">
        <v>3.64</v>
      </c>
      <c r="G168" s="97">
        <v>0.57999999999999996</v>
      </c>
      <c r="H168" s="90">
        <v>7.41</v>
      </c>
    </row>
    <row r="169" spans="1:8" x14ac:dyDescent="0.2">
      <c r="A169" s="119"/>
      <c r="B169" s="109" t="s">
        <v>95</v>
      </c>
      <c r="C169" s="97">
        <v>2427.0700000000002</v>
      </c>
      <c r="D169" s="97">
        <v>0.59</v>
      </c>
      <c r="E169" s="102">
        <v>2.04</v>
      </c>
      <c r="F169" s="97">
        <v>3.54</v>
      </c>
      <c r="G169" s="97">
        <v>1.17</v>
      </c>
      <c r="H169" s="90">
        <v>7.39</v>
      </c>
    </row>
    <row r="170" spans="1:8" x14ac:dyDescent="0.2">
      <c r="A170" s="119"/>
      <c r="B170" s="109" t="s">
        <v>96</v>
      </c>
      <c r="C170" s="97">
        <v>2441.87</v>
      </c>
      <c r="D170" s="97">
        <v>0.61</v>
      </c>
      <c r="E170" s="102">
        <v>1.79</v>
      </c>
      <c r="F170" s="97">
        <v>3.83</v>
      </c>
      <c r="G170" s="97">
        <v>1.79</v>
      </c>
      <c r="H170" s="90">
        <v>7.54</v>
      </c>
    </row>
    <row r="171" spans="1:8" x14ac:dyDescent="0.2">
      <c r="A171" s="121"/>
      <c r="B171" s="109" t="s">
        <v>97</v>
      </c>
      <c r="C171" s="97">
        <v>2463.11</v>
      </c>
      <c r="D171" s="97">
        <v>0.87</v>
      </c>
      <c r="E171" s="102">
        <v>2.08</v>
      </c>
      <c r="F171" s="97">
        <v>4.2699999999999996</v>
      </c>
      <c r="G171" s="97">
        <v>2.68</v>
      </c>
      <c r="H171" s="98">
        <v>8.07</v>
      </c>
    </row>
    <row r="172" spans="1:8" x14ac:dyDescent="0.2">
      <c r="A172" s="121"/>
      <c r="B172" s="109" t="s">
        <v>98</v>
      </c>
      <c r="C172" s="97">
        <v>2475.1799999999998</v>
      </c>
      <c r="D172" s="97">
        <v>0.49</v>
      </c>
      <c r="E172" s="102">
        <v>1.98</v>
      </c>
      <c r="F172" s="97">
        <v>4.07</v>
      </c>
      <c r="G172" s="97">
        <v>3.18</v>
      </c>
      <c r="H172" s="98">
        <v>8.0500000000000007</v>
      </c>
    </row>
    <row r="173" spans="1:8" x14ac:dyDescent="0.2">
      <c r="A173" s="121"/>
      <c r="B173" s="109" t="s">
        <v>99</v>
      </c>
      <c r="C173" s="97">
        <v>2474.6799999999998</v>
      </c>
      <c r="D173" s="97">
        <v>-0.02</v>
      </c>
      <c r="E173" s="102">
        <v>1.34</v>
      </c>
      <c r="F173" s="97">
        <v>3.16</v>
      </c>
      <c r="G173" s="97">
        <v>3.16</v>
      </c>
      <c r="H173" s="98">
        <v>7.27</v>
      </c>
    </row>
    <row r="174" spans="1:8" x14ac:dyDescent="0.2">
      <c r="A174" s="121"/>
      <c r="B174" s="109" t="s">
        <v>100</v>
      </c>
      <c r="C174" s="97">
        <v>2480.87</v>
      </c>
      <c r="D174" s="97">
        <v>0.25</v>
      </c>
      <c r="E174" s="102">
        <v>0.72</v>
      </c>
      <c r="F174" s="97">
        <v>2.82</v>
      </c>
      <c r="G174" s="97">
        <v>3.42</v>
      </c>
      <c r="H174" s="98">
        <v>6.57</v>
      </c>
    </row>
    <row r="175" spans="1:8" x14ac:dyDescent="0.2">
      <c r="A175" s="121"/>
      <c r="B175" s="109" t="s">
        <v>101</v>
      </c>
      <c r="C175" s="97">
        <v>2485.09</v>
      </c>
      <c r="D175" s="97">
        <v>0.17</v>
      </c>
      <c r="E175" s="102">
        <v>0.4</v>
      </c>
      <c r="F175" s="97">
        <v>2.39</v>
      </c>
      <c r="G175" s="97">
        <v>3.59</v>
      </c>
      <c r="H175" s="98">
        <v>6.02</v>
      </c>
    </row>
    <row r="176" spans="1:8" x14ac:dyDescent="0.2">
      <c r="A176" s="121"/>
      <c r="B176" s="109" t="s">
        <v>102</v>
      </c>
      <c r="C176" s="97">
        <v>2493.79</v>
      </c>
      <c r="D176" s="97">
        <v>0.35</v>
      </c>
      <c r="E176" s="102">
        <v>0.77</v>
      </c>
      <c r="F176" s="97">
        <v>2.13</v>
      </c>
      <c r="G176" s="97">
        <v>3.95</v>
      </c>
      <c r="H176" s="98">
        <v>6.04</v>
      </c>
    </row>
    <row r="177" spans="1:13" x14ac:dyDescent="0.2">
      <c r="A177" s="121"/>
      <c r="B177" s="109" t="s">
        <v>103</v>
      </c>
      <c r="C177" s="97">
        <v>2512.4899999999998</v>
      </c>
      <c r="D177" s="97">
        <v>0.75</v>
      </c>
      <c r="E177" s="102">
        <v>1.27</v>
      </c>
      <c r="F177" s="97">
        <v>2</v>
      </c>
      <c r="G177" s="97">
        <v>4.7300000000000004</v>
      </c>
      <c r="H177" s="98">
        <v>6.36</v>
      </c>
    </row>
    <row r="178" spans="1:13" x14ac:dyDescent="0.2">
      <c r="A178" s="121"/>
      <c r="B178" s="109" t="s">
        <v>104</v>
      </c>
      <c r="C178" s="97">
        <v>2526.31</v>
      </c>
      <c r="D178" s="97">
        <v>0.55000000000000004</v>
      </c>
      <c r="E178" s="102">
        <v>1.66</v>
      </c>
      <c r="F178" s="97">
        <v>2.0699999999999998</v>
      </c>
      <c r="G178" s="97">
        <v>5.31</v>
      </c>
      <c r="H178" s="98">
        <v>6.22</v>
      </c>
    </row>
    <row r="179" spans="1:13" x14ac:dyDescent="0.2">
      <c r="A179" s="121"/>
      <c r="B179" s="109" t="s">
        <v>105</v>
      </c>
      <c r="C179" s="97">
        <v>2535.4</v>
      </c>
      <c r="D179" s="97">
        <v>0.36</v>
      </c>
      <c r="E179" s="102">
        <v>1.67</v>
      </c>
      <c r="F179" s="97">
        <v>2.4500000000000002</v>
      </c>
      <c r="G179" s="97">
        <v>5.69</v>
      </c>
      <c r="H179" s="98">
        <v>5.69</v>
      </c>
    </row>
    <row r="180" spans="1:13" x14ac:dyDescent="0.2">
      <c r="A180" s="82"/>
      <c r="B180" s="82"/>
      <c r="C180" s="92"/>
      <c r="D180" s="93"/>
      <c r="E180" s="94"/>
      <c r="F180" s="94"/>
      <c r="G180" s="94"/>
      <c r="H180" s="95"/>
    </row>
    <row r="181" spans="1:13" x14ac:dyDescent="0.2">
      <c r="A181" s="101">
        <v>2006</v>
      </c>
      <c r="B181" s="109" t="s">
        <v>94</v>
      </c>
      <c r="C181" s="97">
        <v>2550.36</v>
      </c>
      <c r="D181" s="97">
        <v>0.59</v>
      </c>
      <c r="E181" s="102">
        <v>1.51</v>
      </c>
      <c r="F181" s="97">
        <v>2.8</v>
      </c>
      <c r="G181" s="97">
        <v>0.59</v>
      </c>
      <c r="H181" s="90">
        <v>5.7</v>
      </c>
    </row>
    <row r="182" spans="1:13" x14ac:dyDescent="0.2">
      <c r="A182" s="119"/>
      <c r="B182" s="109" t="s">
        <v>95</v>
      </c>
      <c r="C182" s="97">
        <v>2560.8200000000002</v>
      </c>
      <c r="D182" s="97">
        <v>0.41</v>
      </c>
      <c r="E182" s="102">
        <v>1.37</v>
      </c>
      <c r="F182" s="97">
        <v>3.05</v>
      </c>
      <c r="G182" s="97">
        <v>1</v>
      </c>
      <c r="H182" s="90">
        <v>5.51</v>
      </c>
    </row>
    <row r="183" spans="1:13" x14ac:dyDescent="0.2">
      <c r="A183" s="119"/>
      <c r="B183" s="109" t="s">
        <v>96</v>
      </c>
      <c r="C183" s="97">
        <v>2571.83</v>
      </c>
      <c r="D183" s="97">
        <v>0.43</v>
      </c>
      <c r="E183" s="102">
        <v>1.44</v>
      </c>
      <c r="F183" s="97">
        <v>3.13</v>
      </c>
      <c r="G183" s="97">
        <v>1.44</v>
      </c>
      <c r="H183" s="90">
        <v>5.32</v>
      </c>
    </row>
    <row r="184" spans="1:13" x14ac:dyDescent="0.2">
      <c r="A184" s="121"/>
      <c r="B184" s="109" t="s">
        <v>97</v>
      </c>
      <c r="C184" s="97">
        <v>2577.23</v>
      </c>
      <c r="D184" s="97">
        <v>0.21</v>
      </c>
      <c r="E184" s="102">
        <v>1.05</v>
      </c>
      <c r="F184" s="97">
        <v>2.58</v>
      </c>
      <c r="G184" s="97">
        <v>1.65</v>
      </c>
      <c r="H184" s="90">
        <v>4.63</v>
      </c>
    </row>
    <row r="185" spans="1:13" x14ac:dyDescent="0.2">
      <c r="A185" s="121"/>
      <c r="B185" s="109" t="s">
        <v>98</v>
      </c>
      <c r="C185" s="97">
        <v>2579.81</v>
      </c>
      <c r="D185" s="97">
        <v>0.1</v>
      </c>
      <c r="E185" s="102">
        <v>0.74</v>
      </c>
      <c r="F185" s="97">
        <v>2.12</v>
      </c>
      <c r="G185" s="97">
        <v>1.75</v>
      </c>
      <c r="H185" s="98">
        <v>4.2300000000000004</v>
      </c>
    </row>
    <row r="186" spans="1:13" x14ac:dyDescent="0.2">
      <c r="A186" s="121"/>
      <c r="B186" s="109" t="s">
        <v>99</v>
      </c>
      <c r="C186" s="97">
        <v>2574.39</v>
      </c>
      <c r="D186" s="97">
        <v>-0.21</v>
      </c>
      <c r="E186" s="102">
        <v>0.1</v>
      </c>
      <c r="F186" s="97">
        <v>1.54</v>
      </c>
      <c r="G186" s="97">
        <v>1.54</v>
      </c>
      <c r="H186" s="98">
        <v>4.03</v>
      </c>
    </row>
    <row r="187" spans="1:13" x14ac:dyDescent="0.2">
      <c r="A187" s="121"/>
      <c r="B187" s="109" t="s">
        <v>100</v>
      </c>
      <c r="C187" s="97">
        <v>2579.2800000000002</v>
      </c>
      <c r="D187" s="97">
        <v>0.19</v>
      </c>
      <c r="E187" s="102">
        <v>0.08</v>
      </c>
      <c r="F187" s="97">
        <v>1.1299999999999999</v>
      </c>
      <c r="G187" s="97">
        <v>1.73</v>
      </c>
      <c r="H187" s="98">
        <v>3.97</v>
      </c>
    </row>
    <row r="188" spans="1:13" x14ac:dyDescent="0.2">
      <c r="A188" s="121"/>
      <c r="B188" s="109" t="s">
        <v>101</v>
      </c>
      <c r="C188" s="97">
        <v>2580.5700000000002</v>
      </c>
      <c r="D188" s="97">
        <v>0.05</v>
      </c>
      <c r="E188" s="102">
        <v>0.03</v>
      </c>
      <c r="F188" s="97">
        <v>0.77</v>
      </c>
      <c r="G188" s="97">
        <v>1.78</v>
      </c>
      <c r="H188" s="98">
        <v>3.84</v>
      </c>
    </row>
    <row r="189" spans="1:13" x14ac:dyDescent="0.2">
      <c r="A189" s="121"/>
      <c r="B189" s="109" t="s">
        <v>102</v>
      </c>
      <c r="C189" s="97">
        <v>2585.9899999999998</v>
      </c>
      <c r="D189" s="97">
        <v>0.21</v>
      </c>
      <c r="E189" s="102">
        <v>0.45</v>
      </c>
      <c r="F189" s="97">
        <v>0.55000000000000004</v>
      </c>
      <c r="G189" s="97">
        <v>2</v>
      </c>
      <c r="H189" s="98">
        <v>3.7</v>
      </c>
    </row>
    <row r="190" spans="1:13" x14ac:dyDescent="0.2">
      <c r="A190" s="121"/>
      <c r="B190" s="109" t="s">
        <v>103</v>
      </c>
      <c r="C190" s="97">
        <v>2594.52</v>
      </c>
      <c r="D190" s="97">
        <v>0.33</v>
      </c>
      <c r="E190" s="102">
        <v>0.59</v>
      </c>
      <c r="F190" s="97">
        <v>0.67</v>
      </c>
      <c r="G190" s="97">
        <v>2.33</v>
      </c>
      <c r="H190" s="98">
        <v>3.26</v>
      </c>
      <c r="J190" s="55"/>
      <c r="K190" s="55"/>
      <c r="L190" s="55"/>
      <c r="M190" s="55"/>
    </row>
    <row r="191" spans="1:13" x14ac:dyDescent="0.2">
      <c r="A191" s="121"/>
      <c r="B191" s="109" t="s">
        <v>104</v>
      </c>
      <c r="C191" s="97">
        <v>2602.56</v>
      </c>
      <c r="D191" s="97">
        <v>0.31</v>
      </c>
      <c r="E191" s="102">
        <v>0.85</v>
      </c>
      <c r="F191" s="97">
        <v>0.88</v>
      </c>
      <c r="G191" s="97">
        <v>2.65</v>
      </c>
      <c r="H191" s="98">
        <v>3.02</v>
      </c>
    </row>
    <row r="192" spans="1:13" x14ac:dyDescent="0.2">
      <c r="A192" s="121"/>
      <c r="B192" s="109" t="s">
        <v>105</v>
      </c>
      <c r="C192" s="97">
        <v>2615.0500000000002</v>
      </c>
      <c r="D192" s="97">
        <v>0.48</v>
      </c>
      <c r="E192" s="102">
        <v>1.1200000000000001</v>
      </c>
      <c r="F192" s="97">
        <v>1.58</v>
      </c>
      <c r="G192" s="97">
        <v>3.14</v>
      </c>
      <c r="H192" s="98">
        <v>3.14</v>
      </c>
    </row>
    <row r="193" spans="1:8" x14ac:dyDescent="0.2">
      <c r="A193" s="82"/>
      <c r="B193" s="82"/>
      <c r="C193" s="92"/>
      <c r="D193" s="93"/>
      <c r="E193" s="94"/>
      <c r="F193" s="94"/>
      <c r="G193" s="94"/>
      <c r="H193" s="95"/>
    </row>
    <row r="194" spans="1:8" x14ac:dyDescent="0.2">
      <c r="A194" s="101">
        <v>2007</v>
      </c>
      <c r="B194" s="109" t="s">
        <v>94</v>
      </c>
      <c r="C194" s="97">
        <v>2626.56</v>
      </c>
      <c r="D194" s="97">
        <v>0.44</v>
      </c>
      <c r="E194" s="102">
        <v>1.23</v>
      </c>
      <c r="F194" s="97">
        <v>1.83</v>
      </c>
      <c r="G194" s="97">
        <v>0.44</v>
      </c>
      <c r="H194" s="98">
        <v>2.99</v>
      </c>
    </row>
    <row r="195" spans="1:8" x14ac:dyDescent="0.2">
      <c r="A195" s="119"/>
      <c r="B195" s="109" t="s">
        <v>95</v>
      </c>
      <c r="C195" s="97">
        <v>2638.12</v>
      </c>
      <c r="D195" s="97">
        <v>0.44</v>
      </c>
      <c r="E195" s="102">
        <v>1.37</v>
      </c>
      <c r="F195" s="97">
        <v>2.23</v>
      </c>
      <c r="G195" s="97">
        <v>0.88</v>
      </c>
      <c r="H195" s="98">
        <v>3.02</v>
      </c>
    </row>
    <row r="196" spans="1:8" x14ac:dyDescent="0.2">
      <c r="A196" s="119"/>
      <c r="B196" s="109" t="s">
        <v>96</v>
      </c>
      <c r="C196" s="97">
        <v>2647.88</v>
      </c>
      <c r="D196" s="97">
        <v>0.37</v>
      </c>
      <c r="E196" s="102">
        <v>1.26</v>
      </c>
      <c r="F196" s="97">
        <v>2.39</v>
      </c>
      <c r="G196" s="97">
        <v>1.26</v>
      </c>
      <c r="H196" s="98">
        <v>2.96</v>
      </c>
    </row>
    <row r="197" spans="1:8" x14ac:dyDescent="0.2">
      <c r="A197" s="121"/>
      <c r="B197" s="109" t="s">
        <v>97</v>
      </c>
      <c r="C197" s="97">
        <v>2654.5</v>
      </c>
      <c r="D197" s="97">
        <v>0.25</v>
      </c>
      <c r="E197" s="102">
        <v>1.06</v>
      </c>
      <c r="F197" s="97">
        <v>2.31</v>
      </c>
      <c r="G197" s="97">
        <v>1.51</v>
      </c>
      <c r="H197" s="98">
        <v>3</v>
      </c>
    </row>
    <row r="198" spans="1:8" x14ac:dyDescent="0.2">
      <c r="A198" s="121"/>
      <c r="B198" s="109" t="s">
        <v>98</v>
      </c>
      <c r="C198" s="97">
        <v>2661.93</v>
      </c>
      <c r="D198" s="97">
        <v>0.28000000000000003</v>
      </c>
      <c r="E198" s="102">
        <v>0.9</v>
      </c>
      <c r="F198" s="97">
        <v>2.2799999999999998</v>
      </c>
      <c r="G198" s="97">
        <v>1.79</v>
      </c>
      <c r="H198" s="98">
        <v>3.18</v>
      </c>
    </row>
    <row r="199" spans="1:8" x14ac:dyDescent="0.2">
      <c r="A199" s="121"/>
      <c r="B199" s="109" t="s">
        <v>99</v>
      </c>
      <c r="C199" s="97">
        <v>2669.38</v>
      </c>
      <c r="D199" s="97">
        <v>0.28000000000000003</v>
      </c>
      <c r="E199" s="102">
        <v>0.81</v>
      </c>
      <c r="F199" s="97">
        <v>2.08</v>
      </c>
      <c r="G199" s="97">
        <v>2.08</v>
      </c>
      <c r="H199" s="98">
        <v>3.69</v>
      </c>
    </row>
    <row r="200" spans="1:8" x14ac:dyDescent="0.2">
      <c r="A200" s="121"/>
      <c r="B200" s="109" t="s">
        <v>100</v>
      </c>
      <c r="C200" s="97">
        <v>2675.79</v>
      </c>
      <c r="D200" s="97">
        <v>0.24</v>
      </c>
      <c r="E200" s="102">
        <v>0.8</v>
      </c>
      <c r="F200" s="97">
        <v>1.87</v>
      </c>
      <c r="G200" s="97">
        <v>2.3199999999999998</v>
      </c>
      <c r="H200" s="98">
        <v>3.74</v>
      </c>
    </row>
    <row r="201" spans="1:8" x14ac:dyDescent="0.2">
      <c r="A201" s="121"/>
      <c r="B201" s="109" t="s">
        <v>101</v>
      </c>
      <c r="C201" s="97">
        <v>2688.37</v>
      </c>
      <c r="D201" s="97">
        <v>0.47</v>
      </c>
      <c r="E201" s="102">
        <v>0.99</v>
      </c>
      <c r="F201" s="97">
        <v>1.9</v>
      </c>
      <c r="G201" s="97">
        <v>2.8</v>
      </c>
      <c r="H201" s="98">
        <v>4.18</v>
      </c>
    </row>
    <row r="202" spans="1:8" x14ac:dyDescent="0.2">
      <c r="A202" s="121"/>
      <c r="B202" s="109" t="s">
        <v>102</v>
      </c>
      <c r="C202" s="97">
        <v>2693.21</v>
      </c>
      <c r="D202" s="97">
        <v>0.18</v>
      </c>
      <c r="E202" s="102">
        <v>0.89</v>
      </c>
      <c r="F202" s="97">
        <v>1.71</v>
      </c>
      <c r="G202" s="97">
        <v>2.99</v>
      </c>
      <c r="H202" s="98">
        <v>4.1500000000000004</v>
      </c>
    </row>
    <row r="203" spans="1:8" x14ac:dyDescent="0.2">
      <c r="A203" s="121"/>
      <c r="B203" s="109" t="s">
        <v>103</v>
      </c>
      <c r="C203" s="97">
        <v>2701.29</v>
      </c>
      <c r="D203" s="97">
        <v>0.3</v>
      </c>
      <c r="E203" s="102">
        <v>0.95</v>
      </c>
      <c r="F203" s="97">
        <v>1.76</v>
      </c>
      <c r="G203" s="97">
        <v>3.3</v>
      </c>
      <c r="H203" s="98">
        <v>4.12</v>
      </c>
    </row>
    <row r="204" spans="1:8" x14ac:dyDescent="0.2">
      <c r="A204" s="121"/>
      <c r="B204" s="109" t="s">
        <v>104</v>
      </c>
      <c r="C204" s="97">
        <v>2711.55</v>
      </c>
      <c r="D204" s="97">
        <v>0.38</v>
      </c>
      <c r="E204" s="102">
        <v>0.86</v>
      </c>
      <c r="F204" s="97">
        <v>1.86</v>
      </c>
      <c r="G204" s="97">
        <v>3.69</v>
      </c>
      <c r="H204" s="98">
        <v>4.1900000000000004</v>
      </c>
    </row>
    <row r="205" spans="1:8" x14ac:dyDescent="0.2">
      <c r="A205" s="121"/>
      <c r="B205" s="109" t="s">
        <v>105</v>
      </c>
      <c r="C205" s="97">
        <v>2731.62</v>
      </c>
      <c r="D205" s="97">
        <v>0.74</v>
      </c>
      <c r="E205" s="102">
        <v>1.43</v>
      </c>
      <c r="F205" s="97">
        <v>2.33</v>
      </c>
      <c r="G205" s="97">
        <v>4.46</v>
      </c>
      <c r="H205" s="98">
        <v>4.46</v>
      </c>
    </row>
    <row r="206" spans="1:8" x14ac:dyDescent="0.2">
      <c r="A206" s="82"/>
      <c r="B206" s="82"/>
      <c r="C206" s="92"/>
      <c r="D206" s="93"/>
      <c r="E206" s="94"/>
      <c r="F206" s="94"/>
      <c r="G206" s="94"/>
      <c r="H206" s="95"/>
    </row>
    <row r="207" spans="1:8" x14ac:dyDescent="0.2">
      <c r="A207" s="101">
        <v>2008</v>
      </c>
      <c r="B207" s="109" t="s">
        <v>94</v>
      </c>
      <c r="C207" s="97">
        <v>2746.37</v>
      </c>
      <c r="D207" s="97">
        <v>0.54</v>
      </c>
      <c r="E207" s="102">
        <v>1.67</v>
      </c>
      <c r="F207" s="97">
        <v>2.64</v>
      </c>
      <c r="G207" s="97">
        <v>0.54</v>
      </c>
      <c r="H207" s="98">
        <v>4.5599999999999996</v>
      </c>
    </row>
    <row r="208" spans="1:8" x14ac:dyDescent="0.2">
      <c r="A208" s="119"/>
      <c r="B208" s="109" t="s">
        <v>95</v>
      </c>
      <c r="C208" s="97">
        <v>2759.83</v>
      </c>
      <c r="D208" s="97">
        <v>0.49</v>
      </c>
      <c r="E208" s="102">
        <v>1.78</v>
      </c>
      <c r="F208" s="97">
        <v>2.66</v>
      </c>
      <c r="G208" s="97">
        <v>1.03</v>
      </c>
      <c r="H208" s="98">
        <v>4.6100000000000003</v>
      </c>
    </row>
    <row r="209" spans="1:9" x14ac:dyDescent="0.2">
      <c r="A209" s="119"/>
      <c r="B209" s="109" t="s">
        <v>96</v>
      </c>
      <c r="C209" s="97">
        <v>2773.08</v>
      </c>
      <c r="D209" s="97">
        <v>0.48</v>
      </c>
      <c r="E209" s="102">
        <v>1.52</v>
      </c>
      <c r="F209" s="97">
        <v>2.97</v>
      </c>
      <c r="G209" s="97">
        <v>1.52</v>
      </c>
      <c r="H209" s="98">
        <v>4.7300000000000004</v>
      </c>
    </row>
    <row r="210" spans="1:9" x14ac:dyDescent="0.2">
      <c r="A210" s="119"/>
      <c r="B210" s="109" t="s">
        <v>97</v>
      </c>
      <c r="C210" s="97">
        <v>2788.33</v>
      </c>
      <c r="D210" s="97">
        <v>0.55000000000000004</v>
      </c>
      <c r="E210" s="102">
        <v>1.53</v>
      </c>
      <c r="F210" s="97">
        <v>3.22</v>
      </c>
      <c r="G210" s="97">
        <v>2.08</v>
      </c>
      <c r="H210" s="98">
        <v>5.04</v>
      </c>
    </row>
    <row r="211" spans="1:9" x14ac:dyDescent="0.2">
      <c r="A211" s="119"/>
      <c r="B211" s="109" t="s">
        <v>98</v>
      </c>
      <c r="C211" s="97">
        <v>2810.36</v>
      </c>
      <c r="D211" s="97">
        <v>0.79</v>
      </c>
      <c r="E211" s="102">
        <v>1.83</v>
      </c>
      <c r="F211" s="97">
        <v>3.64</v>
      </c>
      <c r="G211" s="97">
        <v>2.88</v>
      </c>
      <c r="H211" s="98">
        <v>5.58</v>
      </c>
    </row>
    <row r="212" spans="1:9" x14ac:dyDescent="0.2">
      <c r="A212" s="119"/>
      <c r="B212" s="109" t="s">
        <v>99</v>
      </c>
      <c r="C212" s="97">
        <v>2831.16</v>
      </c>
      <c r="D212" s="97">
        <v>0.74</v>
      </c>
      <c r="E212" s="102">
        <v>2.09</v>
      </c>
      <c r="F212" s="97">
        <v>3.64</v>
      </c>
      <c r="G212" s="97">
        <v>3.64</v>
      </c>
      <c r="H212" s="98">
        <v>6.06</v>
      </c>
    </row>
    <row r="213" spans="1:9" x14ac:dyDescent="0.2">
      <c r="A213" s="119"/>
      <c r="B213" s="109" t="s">
        <v>100</v>
      </c>
      <c r="C213" s="97">
        <v>2846.16</v>
      </c>
      <c r="D213" s="97">
        <v>0.53</v>
      </c>
      <c r="E213" s="102">
        <v>2.0699999999999998</v>
      </c>
      <c r="F213" s="97">
        <v>3.63</v>
      </c>
      <c r="G213" s="97">
        <v>4.1900000000000004</v>
      </c>
      <c r="H213" s="98">
        <v>6.37</v>
      </c>
      <c r="I213" s="122"/>
    </row>
    <row r="214" spans="1:9" x14ac:dyDescent="0.2">
      <c r="A214" s="119"/>
      <c r="B214" s="109" t="s">
        <v>101</v>
      </c>
      <c r="C214" s="97">
        <v>2854.13</v>
      </c>
      <c r="D214" s="97">
        <v>0.28000000000000003</v>
      </c>
      <c r="E214" s="102">
        <v>1.56</v>
      </c>
      <c r="F214" s="97">
        <v>3.42</v>
      </c>
      <c r="G214" s="97">
        <v>4.4800000000000004</v>
      </c>
      <c r="H214" s="98">
        <v>6.17</v>
      </c>
      <c r="I214" s="122"/>
    </row>
    <row r="215" spans="1:9" x14ac:dyDescent="0.2">
      <c r="A215" s="119"/>
      <c r="B215" s="109" t="s">
        <v>102</v>
      </c>
      <c r="C215" s="97">
        <v>2861.55</v>
      </c>
      <c r="D215" s="97">
        <v>0.26</v>
      </c>
      <c r="E215" s="102">
        <v>1.07</v>
      </c>
      <c r="F215" s="97">
        <v>3.19</v>
      </c>
      <c r="G215" s="97">
        <v>4.76</v>
      </c>
      <c r="H215" s="98">
        <v>6.25</v>
      </c>
      <c r="I215" s="122"/>
    </row>
    <row r="216" spans="1:9" x14ac:dyDescent="0.2">
      <c r="A216" s="119"/>
      <c r="B216" s="109" t="s">
        <v>103</v>
      </c>
      <c r="C216" s="97">
        <v>2874.43</v>
      </c>
      <c r="D216" s="97">
        <v>0.45</v>
      </c>
      <c r="E216" s="102">
        <v>0.99</v>
      </c>
      <c r="F216" s="97">
        <v>3.09</v>
      </c>
      <c r="G216" s="97">
        <v>5.23</v>
      </c>
      <c r="H216" s="98">
        <v>6.41</v>
      </c>
      <c r="I216" s="122"/>
    </row>
    <row r="217" spans="1:9" x14ac:dyDescent="0.2">
      <c r="A217" s="119"/>
      <c r="B217" s="109" t="s">
        <v>104</v>
      </c>
      <c r="C217" s="97">
        <v>2884.78</v>
      </c>
      <c r="D217" s="97">
        <v>0.36</v>
      </c>
      <c r="E217" s="102">
        <v>1.07</v>
      </c>
      <c r="F217" s="97">
        <v>2.65</v>
      </c>
      <c r="G217" s="97">
        <v>5.61</v>
      </c>
      <c r="H217" s="98">
        <v>6.39</v>
      </c>
      <c r="I217" s="122"/>
    </row>
    <row r="218" spans="1:9" ht="12" thickBot="1" x14ac:dyDescent="0.25">
      <c r="A218" s="123"/>
      <c r="B218" s="124" t="s">
        <v>105</v>
      </c>
      <c r="C218" s="105">
        <v>2892.86</v>
      </c>
      <c r="D218" s="105">
        <v>0.28000000000000003</v>
      </c>
      <c r="E218" s="118">
        <v>1.0900000000000001</v>
      </c>
      <c r="F218" s="105">
        <v>2.1800000000000002</v>
      </c>
      <c r="G218" s="105">
        <v>5.9</v>
      </c>
      <c r="H218" s="125">
        <v>5.9</v>
      </c>
      <c r="I218" s="122"/>
    </row>
    <row r="219" spans="1:9" ht="12" thickTop="1" x14ac:dyDescent="0.2">
      <c r="A219" s="119"/>
      <c r="B219" s="107"/>
      <c r="C219" s="108"/>
      <c r="D219" s="108"/>
      <c r="E219" s="108"/>
      <c r="F219" s="108"/>
      <c r="G219" s="108"/>
      <c r="H219" s="98"/>
      <c r="I219" s="122"/>
    </row>
    <row r="220" spans="1:9" s="58" customFormat="1" ht="15.75" x14ac:dyDescent="0.25">
      <c r="A220" s="161" t="s">
        <v>106</v>
      </c>
      <c r="B220" s="161"/>
      <c r="C220" s="161"/>
      <c r="D220" s="161"/>
      <c r="E220" s="161"/>
      <c r="F220" s="161"/>
      <c r="G220" s="161"/>
      <c r="H220" s="161"/>
    </row>
    <row r="221" spans="1:9" s="59" customFormat="1" ht="16.5" x14ac:dyDescent="0.3">
      <c r="A221" s="160" t="s">
        <v>84</v>
      </c>
      <c r="B221" s="160"/>
      <c r="C221" s="160"/>
      <c r="D221" s="160"/>
      <c r="E221" s="160"/>
      <c r="F221" s="160"/>
      <c r="G221" s="160"/>
      <c r="H221" s="160"/>
      <c r="I221" s="58"/>
    </row>
    <row r="222" spans="1:9" ht="12" thickBot="1" x14ac:dyDescent="0.25">
      <c r="A222" s="60"/>
      <c r="B222" s="60"/>
      <c r="C222" s="61"/>
      <c r="D222" s="60"/>
      <c r="E222" s="60"/>
      <c r="F222" s="60"/>
      <c r="G222" s="60"/>
      <c r="H222" s="62" t="s">
        <v>107</v>
      </c>
    </row>
    <row r="223" spans="1:9" s="69" customFormat="1" ht="14.25" thickTop="1" x14ac:dyDescent="0.25">
      <c r="A223" s="63"/>
      <c r="B223" s="63"/>
      <c r="C223" s="64"/>
      <c r="D223" s="65"/>
      <c r="E223" s="66"/>
      <c r="F223" s="66" t="s">
        <v>86</v>
      </c>
      <c r="G223" s="66"/>
      <c r="H223" s="67"/>
      <c r="I223" s="68"/>
    </row>
    <row r="224" spans="1:9" s="69" customFormat="1" ht="13.5" x14ac:dyDescent="0.25">
      <c r="A224" s="70" t="s">
        <v>87</v>
      </c>
      <c r="B224" s="71" t="s">
        <v>88</v>
      </c>
      <c r="C224" s="72" t="s">
        <v>89</v>
      </c>
      <c r="D224" s="158" t="s">
        <v>90</v>
      </c>
      <c r="E224" s="159"/>
      <c r="F224" s="159"/>
      <c r="G224" s="159"/>
      <c r="H224" s="159"/>
      <c r="I224" s="68"/>
    </row>
    <row r="225" spans="1:9" s="69" customFormat="1" ht="13.5" x14ac:dyDescent="0.25">
      <c r="A225" s="73"/>
      <c r="B225" s="71"/>
      <c r="C225" s="74" t="s">
        <v>91</v>
      </c>
      <c r="D225" s="75" t="s">
        <v>92</v>
      </c>
      <c r="E225" s="75">
        <v>3</v>
      </c>
      <c r="F225" s="75">
        <v>6</v>
      </c>
      <c r="G225" s="75" t="s">
        <v>92</v>
      </c>
      <c r="H225" s="76">
        <v>12</v>
      </c>
      <c r="I225" s="68"/>
    </row>
    <row r="226" spans="1:9" s="69" customFormat="1" ht="14.25" thickBot="1" x14ac:dyDescent="0.3">
      <c r="A226" s="77"/>
      <c r="B226" s="77"/>
      <c r="C226" s="78"/>
      <c r="D226" s="79" t="s">
        <v>88</v>
      </c>
      <c r="E226" s="80" t="s">
        <v>93</v>
      </c>
      <c r="F226" s="80" t="s">
        <v>93</v>
      </c>
      <c r="G226" s="80" t="s">
        <v>87</v>
      </c>
      <c r="H226" s="81" t="s">
        <v>93</v>
      </c>
      <c r="I226" s="68"/>
    </row>
    <row r="227" spans="1:9" x14ac:dyDescent="0.2">
      <c r="A227" s="82"/>
      <c r="B227" s="82"/>
      <c r="C227" s="83"/>
      <c r="D227" s="84"/>
      <c r="E227" s="85"/>
      <c r="F227" s="85"/>
      <c r="G227" s="85"/>
      <c r="H227" s="86"/>
    </row>
    <row r="228" spans="1:9" x14ac:dyDescent="0.2">
      <c r="A228" s="101">
        <v>2009</v>
      </c>
      <c r="B228" s="109" t="s">
        <v>94</v>
      </c>
      <c r="C228" s="97">
        <v>2906.74</v>
      </c>
      <c r="D228" s="97">
        <v>0.48</v>
      </c>
      <c r="E228" s="102">
        <v>1.1200000000000001</v>
      </c>
      <c r="F228" s="97">
        <v>2.13</v>
      </c>
      <c r="G228" s="97">
        <v>0.48</v>
      </c>
      <c r="H228" s="98">
        <v>5.84</v>
      </c>
    </row>
    <row r="229" spans="1:9" x14ac:dyDescent="0.2">
      <c r="A229" s="119"/>
      <c r="B229" s="109" t="s">
        <v>95</v>
      </c>
      <c r="C229" s="97">
        <v>2922.73</v>
      </c>
      <c r="D229" s="97">
        <v>0.55000000000000004</v>
      </c>
      <c r="E229" s="102">
        <v>1.32</v>
      </c>
      <c r="F229" s="97">
        <v>2.4</v>
      </c>
      <c r="G229" s="97">
        <v>1.03</v>
      </c>
      <c r="H229" s="98">
        <v>5.9</v>
      </c>
    </row>
    <row r="230" spans="1:9" x14ac:dyDescent="0.2">
      <c r="A230" s="119"/>
      <c r="B230" s="109" t="s">
        <v>96</v>
      </c>
      <c r="C230" s="97">
        <v>2928.57</v>
      </c>
      <c r="D230" s="97">
        <v>0.2</v>
      </c>
      <c r="E230" s="102">
        <v>1.23</v>
      </c>
      <c r="F230" s="97">
        <v>2.34</v>
      </c>
      <c r="G230" s="97">
        <v>1.23</v>
      </c>
      <c r="H230" s="98">
        <v>5.61</v>
      </c>
    </row>
    <row r="231" spans="1:9" x14ac:dyDescent="0.2">
      <c r="A231" s="119"/>
      <c r="B231" s="109" t="s">
        <v>97</v>
      </c>
      <c r="C231" s="97">
        <v>2942.63</v>
      </c>
      <c r="D231" s="97">
        <v>0.48</v>
      </c>
      <c r="E231" s="102">
        <v>1.23</v>
      </c>
      <c r="F231" s="97">
        <v>2.37</v>
      </c>
      <c r="G231" s="97">
        <v>1.72</v>
      </c>
      <c r="H231" s="98">
        <v>5.53</v>
      </c>
    </row>
    <row r="232" spans="1:9" x14ac:dyDescent="0.2">
      <c r="A232" s="119"/>
      <c r="B232" s="109" t="s">
        <v>98</v>
      </c>
      <c r="C232" s="97">
        <v>2956.46</v>
      </c>
      <c r="D232" s="97">
        <v>0.47</v>
      </c>
      <c r="E232" s="102">
        <v>1.1499999999999999</v>
      </c>
      <c r="F232" s="97">
        <v>2.48</v>
      </c>
      <c r="G232" s="97">
        <v>2.2000000000000002</v>
      </c>
      <c r="H232" s="98">
        <v>5.2</v>
      </c>
    </row>
    <row r="233" spans="1:9" x14ac:dyDescent="0.2">
      <c r="A233" s="119"/>
      <c r="B233" s="109" t="s">
        <v>99</v>
      </c>
      <c r="C233" s="97">
        <v>2967.1</v>
      </c>
      <c r="D233" s="97">
        <v>0.36</v>
      </c>
      <c r="E233" s="102">
        <v>1.32</v>
      </c>
      <c r="F233" s="97">
        <v>2.57</v>
      </c>
      <c r="G233" s="97">
        <v>2.57</v>
      </c>
      <c r="H233" s="98">
        <v>4.8</v>
      </c>
    </row>
    <row r="234" spans="1:9" x14ac:dyDescent="0.2">
      <c r="A234" s="119"/>
      <c r="B234" s="109" t="s">
        <v>100</v>
      </c>
      <c r="C234" s="97">
        <v>2974.22</v>
      </c>
      <c r="D234" s="97">
        <v>0.24</v>
      </c>
      <c r="E234" s="102">
        <v>1.07</v>
      </c>
      <c r="F234" s="97">
        <v>2.3199999999999998</v>
      </c>
      <c r="G234" s="97">
        <v>2.81</v>
      </c>
      <c r="H234" s="98">
        <v>4.5</v>
      </c>
    </row>
    <row r="235" spans="1:9" x14ac:dyDescent="0.2">
      <c r="A235" s="119"/>
      <c r="B235" s="109" t="s">
        <v>101</v>
      </c>
      <c r="C235" s="97">
        <v>2978.68</v>
      </c>
      <c r="D235" s="97">
        <v>0.15</v>
      </c>
      <c r="E235" s="102">
        <v>0.75</v>
      </c>
      <c r="F235" s="97">
        <v>1.91</v>
      </c>
      <c r="G235" s="97">
        <v>2.97</v>
      </c>
      <c r="H235" s="98">
        <v>4.3600000000000003</v>
      </c>
    </row>
    <row r="236" spans="1:9" x14ac:dyDescent="0.2">
      <c r="A236" s="119"/>
      <c r="B236" s="109" t="s">
        <v>102</v>
      </c>
      <c r="C236" s="97">
        <v>2985.83</v>
      </c>
      <c r="D236" s="97">
        <v>0.24</v>
      </c>
      <c r="E236" s="102">
        <v>0.63</v>
      </c>
      <c r="F236" s="97">
        <v>1.96</v>
      </c>
      <c r="G236" s="97">
        <v>3.21</v>
      </c>
      <c r="H236" s="98">
        <v>4.34</v>
      </c>
    </row>
    <row r="237" spans="1:9" x14ac:dyDescent="0.2">
      <c r="A237" s="119"/>
      <c r="B237" s="109" t="s">
        <v>103</v>
      </c>
      <c r="C237" s="97">
        <v>2994.19</v>
      </c>
      <c r="D237" s="97">
        <v>0.28000000000000003</v>
      </c>
      <c r="E237" s="102">
        <v>0.67</v>
      </c>
      <c r="F237" s="97">
        <v>1.75</v>
      </c>
      <c r="G237" s="97">
        <v>3.5</v>
      </c>
      <c r="H237" s="98">
        <v>4.17</v>
      </c>
    </row>
    <row r="238" spans="1:9" x14ac:dyDescent="0.2">
      <c r="A238" s="119"/>
      <c r="B238" s="109" t="s">
        <v>104</v>
      </c>
      <c r="C238" s="97">
        <v>3006.47</v>
      </c>
      <c r="D238" s="97">
        <v>0.41</v>
      </c>
      <c r="E238" s="102">
        <v>0.93</v>
      </c>
      <c r="F238" s="97">
        <v>1.69</v>
      </c>
      <c r="G238" s="97">
        <v>3.93</v>
      </c>
      <c r="H238" s="98">
        <v>4.22</v>
      </c>
    </row>
    <row r="239" spans="1:9" x14ac:dyDescent="0.2">
      <c r="A239" s="119"/>
      <c r="B239" s="109" t="s">
        <v>105</v>
      </c>
      <c r="C239" s="97">
        <v>3017.59</v>
      </c>
      <c r="D239" s="97">
        <v>0.37</v>
      </c>
      <c r="E239" s="102">
        <v>1.06</v>
      </c>
      <c r="F239" s="97">
        <v>1.7</v>
      </c>
      <c r="G239" s="97">
        <v>4.3099999999999996</v>
      </c>
      <c r="H239" s="98">
        <v>4.3099999999999996</v>
      </c>
    </row>
    <row r="240" spans="1:9" x14ac:dyDescent="0.2">
      <c r="A240" s="82"/>
      <c r="B240" s="82"/>
      <c r="C240" s="92"/>
      <c r="D240" s="93"/>
      <c r="E240" s="94"/>
      <c r="F240" s="94"/>
      <c r="G240" s="94"/>
      <c r="H240" s="95"/>
    </row>
    <row r="241" spans="1:8" x14ac:dyDescent="0.2">
      <c r="A241" s="101">
        <v>2010</v>
      </c>
      <c r="B241" s="109" t="s">
        <v>94</v>
      </c>
      <c r="C241" s="97">
        <v>3040.22</v>
      </c>
      <c r="D241" s="97">
        <v>0.75</v>
      </c>
      <c r="E241" s="102">
        <v>1.54</v>
      </c>
      <c r="F241" s="97">
        <v>2.2200000000000002</v>
      </c>
      <c r="G241" s="97">
        <v>0.75</v>
      </c>
      <c r="H241" s="98">
        <v>4.59</v>
      </c>
    </row>
    <row r="242" spans="1:8" x14ac:dyDescent="0.2">
      <c r="A242" s="119"/>
      <c r="B242" s="109" t="s">
        <v>95</v>
      </c>
      <c r="C242" s="97">
        <v>3063.93</v>
      </c>
      <c r="D242" s="97">
        <v>0.78</v>
      </c>
      <c r="E242" s="102">
        <v>1.91</v>
      </c>
      <c r="F242" s="97">
        <v>2.86</v>
      </c>
      <c r="G242" s="97">
        <v>1.54</v>
      </c>
      <c r="H242" s="98">
        <v>4.83</v>
      </c>
    </row>
    <row r="243" spans="1:8" x14ac:dyDescent="0.2">
      <c r="A243" s="119"/>
      <c r="B243" s="109" t="s">
        <v>96</v>
      </c>
      <c r="C243" s="97">
        <v>3079.86</v>
      </c>
      <c r="D243" s="97">
        <v>0.52</v>
      </c>
      <c r="E243" s="102">
        <v>2.06</v>
      </c>
      <c r="F243" s="97">
        <v>3.15</v>
      </c>
      <c r="G243" s="97">
        <v>2.06</v>
      </c>
      <c r="H243" s="98">
        <v>5.17</v>
      </c>
    </row>
    <row r="244" spans="1:8" x14ac:dyDescent="0.2">
      <c r="A244" s="119"/>
      <c r="B244" s="109" t="s">
        <v>97</v>
      </c>
      <c r="C244" s="97">
        <v>3097.42</v>
      </c>
      <c r="D244" s="97">
        <v>0.56999999999999995</v>
      </c>
      <c r="E244" s="102">
        <v>1.88</v>
      </c>
      <c r="F244" s="97">
        <v>3.45</v>
      </c>
      <c r="G244" s="97">
        <v>2.65</v>
      </c>
      <c r="H244" s="98">
        <v>5.26</v>
      </c>
    </row>
    <row r="245" spans="1:8" x14ac:dyDescent="0.2">
      <c r="A245" s="119"/>
      <c r="B245" s="109" t="s">
        <v>98</v>
      </c>
      <c r="C245" s="97">
        <v>3110.74</v>
      </c>
      <c r="D245" s="97">
        <v>0.43</v>
      </c>
      <c r="E245" s="102">
        <v>1.53</v>
      </c>
      <c r="F245" s="97">
        <v>3.47</v>
      </c>
      <c r="G245" s="97">
        <v>3.09</v>
      </c>
      <c r="H245" s="98">
        <v>5.22</v>
      </c>
    </row>
    <row r="246" spans="1:8" x14ac:dyDescent="0.2">
      <c r="A246" s="119"/>
      <c r="B246" s="109" t="s">
        <v>99</v>
      </c>
      <c r="C246" s="97">
        <v>3110.74</v>
      </c>
      <c r="D246" s="97">
        <v>0</v>
      </c>
      <c r="E246" s="102">
        <v>1</v>
      </c>
      <c r="F246" s="97">
        <v>3.09</v>
      </c>
      <c r="G246" s="97">
        <v>3.09</v>
      </c>
      <c r="H246" s="98">
        <v>4.84</v>
      </c>
    </row>
    <row r="247" spans="1:8" x14ac:dyDescent="0.2">
      <c r="A247" s="119"/>
      <c r="B247" s="109" t="s">
        <v>100</v>
      </c>
      <c r="C247" s="97">
        <v>3111.05</v>
      </c>
      <c r="D247" s="97">
        <v>0.01</v>
      </c>
      <c r="E247" s="102">
        <v>0.44</v>
      </c>
      <c r="F247" s="97">
        <v>2.33</v>
      </c>
      <c r="G247" s="97">
        <v>3.1</v>
      </c>
      <c r="H247" s="98">
        <v>4.5999999999999996</v>
      </c>
    </row>
    <row r="248" spans="1:8" x14ac:dyDescent="0.2">
      <c r="A248" s="119"/>
      <c r="B248" s="109" t="s">
        <v>101</v>
      </c>
      <c r="C248" s="97">
        <v>3112.29</v>
      </c>
      <c r="D248" s="97">
        <v>0.04</v>
      </c>
      <c r="E248" s="102">
        <v>0.05</v>
      </c>
      <c r="F248" s="97">
        <v>1.58</v>
      </c>
      <c r="G248" s="97">
        <v>3.14</v>
      </c>
      <c r="H248" s="98">
        <v>4.49</v>
      </c>
    </row>
    <row r="249" spans="1:8" x14ac:dyDescent="0.2">
      <c r="A249" s="119"/>
      <c r="B249" s="109" t="s">
        <v>102</v>
      </c>
      <c r="C249" s="97">
        <v>3126.29</v>
      </c>
      <c r="D249" s="97">
        <v>0.45</v>
      </c>
      <c r="E249" s="102">
        <v>0.5</v>
      </c>
      <c r="F249" s="97">
        <v>1.51</v>
      </c>
      <c r="G249" s="97">
        <v>3.6</v>
      </c>
      <c r="H249" s="98">
        <v>4.7</v>
      </c>
    </row>
    <row r="250" spans="1:8" x14ac:dyDescent="0.2">
      <c r="A250" s="119"/>
      <c r="B250" s="109" t="s">
        <v>103</v>
      </c>
      <c r="C250" s="97">
        <v>3149.74</v>
      </c>
      <c r="D250" s="97">
        <v>0.75</v>
      </c>
      <c r="E250" s="102">
        <v>1.24</v>
      </c>
      <c r="F250" s="97">
        <v>1.69</v>
      </c>
      <c r="G250" s="97">
        <v>4.38</v>
      </c>
      <c r="H250" s="98">
        <v>5.2</v>
      </c>
    </row>
    <row r="251" spans="1:8" x14ac:dyDescent="0.2">
      <c r="A251" s="119"/>
      <c r="B251" s="109" t="s">
        <v>104</v>
      </c>
      <c r="C251" s="97">
        <v>3175.88</v>
      </c>
      <c r="D251" s="97">
        <v>0.83</v>
      </c>
      <c r="E251" s="102">
        <v>2.04</v>
      </c>
      <c r="F251" s="97">
        <v>2.09</v>
      </c>
      <c r="G251" s="97">
        <v>5.25</v>
      </c>
      <c r="H251" s="98">
        <v>5.63</v>
      </c>
    </row>
    <row r="252" spans="1:8" x14ac:dyDescent="0.2">
      <c r="A252" s="119"/>
      <c r="B252" s="109" t="s">
        <v>105</v>
      </c>
      <c r="C252" s="97">
        <v>3195.89</v>
      </c>
      <c r="D252" s="97">
        <v>0.63</v>
      </c>
      <c r="E252" s="102">
        <v>2.23</v>
      </c>
      <c r="F252" s="97">
        <v>2.74</v>
      </c>
      <c r="G252" s="97">
        <v>5.91</v>
      </c>
      <c r="H252" s="98">
        <v>5.91</v>
      </c>
    </row>
    <row r="253" spans="1:8" x14ac:dyDescent="0.2">
      <c r="A253" s="82"/>
      <c r="B253" s="82"/>
      <c r="C253" s="92"/>
      <c r="D253" s="93"/>
      <c r="E253" s="94"/>
      <c r="F253" s="94"/>
      <c r="G253" s="94"/>
      <c r="H253" s="95"/>
    </row>
    <row r="254" spans="1:8" x14ac:dyDescent="0.2">
      <c r="A254" s="101">
        <v>2011</v>
      </c>
      <c r="B254" s="109" t="s">
        <v>94</v>
      </c>
      <c r="C254" s="97">
        <v>3222.42</v>
      </c>
      <c r="D254" s="97">
        <v>0.83</v>
      </c>
      <c r="E254" s="102">
        <v>2.31</v>
      </c>
      <c r="F254" s="97">
        <v>3.58</v>
      </c>
      <c r="G254" s="97">
        <v>0.83</v>
      </c>
      <c r="H254" s="98">
        <v>5.99</v>
      </c>
    </row>
    <row r="255" spans="1:8" x14ac:dyDescent="0.2">
      <c r="A255" s="119"/>
      <c r="B255" s="109" t="s">
        <v>95</v>
      </c>
      <c r="C255" s="97">
        <v>3248.2</v>
      </c>
      <c r="D255" s="97">
        <v>0.8</v>
      </c>
      <c r="E255" s="102">
        <v>2.2799999999999998</v>
      </c>
      <c r="F255" s="97">
        <v>4.37</v>
      </c>
      <c r="G255" s="97">
        <v>1.64</v>
      </c>
      <c r="H255" s="98">
        <v>6.01</v>
      </c>
    </row>
    <row r="256" spans="1:8" x14ac:dyDescent="0.2">
      <c r="A256" s="119"/>
      <c r="B256" s="109" t="s">
        <v>96</v>
      </c>
      <c r="C256" s="97">
        <v>3273.86</v>
      </c>
      <c r="D256" s="97">
        <v>0.79</v>
      </c>
      <c r="E256" s="102">
        <v>2.44</v>
      </c>
      <c r="F256" s="97">
        <v>4.72</v>
      </c>
      <c r="G256" s="97">
        <v>2.44</v>
      </c>
      <c r="H256" s="98">
        <v>6.3</v>
      </c>
    </row>
    <row r="257" spans="1:8" x14ac:dyDescent="0.2">
      <c r="A257" s="119"/>
      <c r="B257" s="109" t="s">
        <v>97</v>
      </c>
      <c r="C257" s="97">
        <v>3299.07</v>
      </c>
      <c r="D257" s="97">
        <v>0.77</v>
      </c>
      <c r="E257" s="102">
        <v>2.38</v>
      </c>
      <c r="F257" s="97">
        <v>4.74</v>
      </c>
      <c r="G257" s="97">
        <v>3.23</v>
      </c>
      <c r="H257" s="98">
        <v>6.51</v>
      </c>
    </row>
    <row r="258" spans="1:8" x14ac:dyDescent="0.2">
      <c r="A258" s="119"/>
      <c r="B258" s="109" t="s">
        <v>98</v>
      </c>
      <c r="C258" s="97">
        <v>3314.58</v>
      </c>
      <c r="D258" s="97">
        <v>0.47</v>
      </c>
      <c r="E258" s="102">
        <v>2.04</v>
      </c>
      <c r="F258" s="97">
        <v>4.37</v>
      </c>
      <c r="G258" s="97">
        <v>3.71</v>
      </c>
      <c r="H258" s="98">
        <v>6.55</v>
      </c>
    </row>
    <row r="259" spans="1:8" x14ac:dyDescent="0.2">
      <c r="A259" s="119"/>
      <c r="B259" s="109" t="s">
        <v>99</v>
      </c>
      <c r="C259" s="97">
        <v>3319.55</v>
      </c>
      <c r="D259" s="97">
        <v>0.15</v>
      </c>
      <c r="E259" s="102">
        <v>1.4</v>
      </c>
      <c r="F259" s="97">
        <v>3.87</v>
      </c>
      <c r="G259" s="97">
        <v>3.87</v>
      </c>
      <c r="H259" s="98">
        <v>6.71</v>
      </c>
    </row>
    <row r="260" spans="1:8" x14ac:dyDescent="0.2">
      <c r="A260" s="119"/>
      <c r="B260" s="109" t="s">
        <v>100</v>
      </c>
      <c r="C260" s="97">
        <v>3324.86</v>
      </c>
      <c r="D260" s="97">
        <v>0.16</v>
      </c>
      <c r="E260" s="102">
        <v>0.78</v>
      </c>
      <c r="F260" s="97">
        <v>3.18</v>
      </c>
      <c r="G260" s="97">
        <v>4.04</v>
      </c>
      <c r="H260" s="98">
        <v>6.87</v>
      </c>
    </row>
    <row r="261" spans="1:8" x14ac:dyDescent="0.2">
      <c r="A261" s="119"/>
      <c r="B261" s="109" t="s">
        <v>101</v>
      </c>
      <c r="C261" s="97">
        <v>3337.16</v>
      </c>
      <c r="D261" s="97">
        <v>0.37</v>
      </c>
      <c r="E261" s="102">
        <v>0.68</v>
      </c>
      <c r="F261" s="97">
        <v>2.74</v>
      </c>
      <c r="G261" s="97">
        <v>4.42</v>
      </c>
      <c r="H261" s="98">
        <v>7.23</v>
      </c>
    </row>
    <row r="262" spans="1:8" x14ac:dyDescent="0.2">
      <c r="A262" s="119"/>
      <c r="B262" s="109" t="s">
        <v>102</v>
      </c>
      <c r="C262" s="97">
        <v>3354.85</v>
      </c>
      <c r="D262" s="97">
        <v>0.53</v>
      </c>
      <c r="E262" s="102">
        <v>1.06</v>
      </c>
      <c r="F262" s="97">
        <v>2.4700000000000002</v>
      </c>
      <c r="G262" s="97">
        <v>4.97</v>
      </c>
      <c r="H262" s="98">
        <v>7.31</v>
      </c>
    </row>
    <row r="263" spans="1:8" x14ac:dyDescent="0.2">
      <c r="A263" s="119"/>
      <c r="B263" s="109" t="s">
        <v>103</v>
      </c>
      <c r="C263" s="97">
        <v>3369.28</v>
      </c>
      <c r="D263" s="97">
        <v>0.43</v>
      </c>
      <c r="E263" s="102">
        <v>1.34</v>
      </c>
      <c r="F263" s="97">
        <v>2.13</v>
      </c>
      <c r="G263" s="97">
        <v>5.43</v>
      </c>
      <c r="H263" s="98">
        <v>6.97</v>
      </c>
    </row>
    <row r="264" spans="1:8" x14ac:dyDescent="0.2">
      <c r="A264" s="119"/>
      <c r="B264" s="109" t="s">
        <v>104</v>
      </c>
      <c r="C264" s="97">
        <v>3386.8</v>
      </c>
      <c r="D264" s="97">
        <v>0.52</v>
      </c>
      <c r="E264" s="102">
        <v>1.49</v>
      </c>
      <c r="F264" s="97">
        <v>2.1800000000000002</v>
      </c>
      <c r="G264" s="97">
        <v>5.97</v>
      </c>
      <c r="H264" s="98">
        <v>6.64</v>
      </c>
    </row>
    <row r="265" spans="1:8" x14ac:dyDescent="0.2">
      <c r="A265" s="119"/>
      <c r="B265" s="109" t="s">
        <v>105</v>
      </c>
      <c r="C265" s="97">
        <v>3403.73</v>
      </c>
      <c r="D265" s="97">
        <v>0.5</v>
      </c>
      <c r="E265" s="102">
        <v>1.46</v>
      </c>
      <c r="F265" s="97">
        <v>2.54</v>
      </c>
      <c r="G265" s="97">
        <v>6.5</v>
      </c>
      <c r="H265" s="98">
        <v>6.5</v>
      </c>
    </row>
    <row r="266" spans="1:8" x14ac:dyDescent="0.2">
      <c r="A266" s="119"/>
      <c r="B266" s="109"/>
      <c r="C266" s="97"/>
      <c r="D266" s="97"/>
      <c r="E266" s="102"/>
      <c r="F266" s="97"/>
      <c r="G266" s="97"/>
      <c r="H266" s="98"/>
    </row>
    <row r="267" spans="1:8" x14ac:dyDescent="0.2">
      <c r="A267" s="101">
        <v>2012</v>
      </c>
      <c r="B267" s="109" t="s">
        <v>94</v>
      </c>
      <c r="C267" s="97">
        <v>3422.79</v>
      </c>
      <c r="D267" s="97">
        <v>0.56000000000000005</v>
      </c>
      <c r="E267" s="102">
        <v>1.59</v>
      </c>
      <c r="F267" s="97">
        <v>2.95</v>
      </c>
      <c r="G267" s="97">
        <v>0.56000000000000005</v>
      </c>
      <c r="H267" s="98">
        <v>6.22</v>
      </c>
    </row>
    <row r="268" spans="1:8" x14ac:dyDescent="0.2">
      <c r="A268" s="119"/>
      <c r="B268" s="109" t="s">
        <v>95</v>
      </c>
      <c r="C268" s="97">
        <v>3438.19</v>
      </c>
      <c r="D268" s="97">
        <v>0.45</v>
      </c>
      <c r="E268" s="102">
        <v>1.52</v>
      </c>
      <c r="F268" s="97">
        <v>3.03</v>
      </c>
      <c r="G268" s="97">
        <v>1.01</v>
      </c>
      <c r="H268" s="98">
        <v>5.85</v>
      </c>
    </row>
    <row r="269" spans="1:8" x14ac:dyDescent="0.2">
      <c r="A269" s="119"/>
      <c r="B269" s="109" t="s">
        <v>96</v>
      </c>
      <c r="C269" s="97">
        <v>3445.41</v>
      </c>
      <c r="D269" s="97">
        <v>0.21</v>
      </c>
      <c r="E269" s="102">
        <v>1.22</v>
      </c>
      <c r="F269" s="97">
        <v>2.7</v>
      </c>
      <c r="G269" s="97">
        <v>1.22</v>
      </c>
      <c r="H269" s="98">
        <v>5.24</v>
      </c>
    </row>
    <row r="270" spans="1:8" x14ac:dyDescent="0.2">
      <c r="A270" s="119"/>
      <c r="B270" s="109" t="s">
        <v>97</v>
      </c>
      <c r="C270" s="97">
        <v>3467.46</v>
      </c>
      <c r="D270" s="97">
        <v>0.64</v>
      </c>
      <c r="E270" s="102">
        <v>1.31</v>
      </c>
      <c r="F270" s="97">
        <v>2.91</v>
      </c>
      <c r="G270" s="97">
        <v>1.87</v>
      </c>
      <c r="H270" s="98">
        <v>5.0999999999999996</v>
      </c>
    </row>
    <row r="271" spans="1:8" x14ac:dyDescent="0.2">
      <c r="A271" s="119"/>
      <c r="B271" s="109" t="s">
        <v>98</v>
      </c>
      <c r="C271" s="97">
        <v>3479.94</v>
      </c>
      <c r="D271" s="97">
        <v>0.36</v>
      </c>
      <c r="E271" s="102">
        <v>1.21</v>
      </c>
      <c r="F271" s="97">
        <v>2.75</v>
      </c>
      <c r="G271" s="97">
        <v>2.2400000000000002</v>
      </c>
      <c r="H271" s="98">
        <v>4.99</v>
      </c>
    </row>
    <row r="272" spans="1:8" x14ac:dyDescent="0.2">
      <c r="A272" s="119"/>
      <c r="B272" s="109" t="s">
        <v>99</v>
      </c>
      <c r="C272" s="97">
        <v>3482.72</v>
      </c>
      <c r="D272" s="97">
        <v>0.08</v>
      </c>
      <c r="E272" s="102">
        <v>1.08</v>
      </c>
      <c r="F272" s="97">
        <v>2.3199999999999998</v>
      </c>
      <c r="G272" s="97">
        <v>2.3199999999999998</v>
      </c>
      <c r="H272" s="98">
        <v>4.92</v>
      </c>
    </row>
    <row r="273" spans="1:8" x14ac:dyDescent="0.2">
      <c r="A273" s="119"/>
      <c r="B273" s="109" t="s">
        <v>100</v>
      </c>
      <c r="C273" s="97">
        <v>3497.7</v>
      </c>
      <c r="D273" s="97">
        <v>0.43</v>
      </c>
      <c r="E273" s="102">
        <v>0.87</v>
      </c>
      <c r="F273" s="97">
        <v>2.19</v>
      </c>
      <c r="G273" s="97">
        <v>2.76</v>
      </c>
      <c r="H273" s="98">
        <v>5.2</v>
      </c>
    </row>
    <row r="274" spans="1:8" x14ac:dyDescent="0.2">
      <c r="A274" s="119"/>
      <c r="B274" s="126" t="s">
        <v>101</v>
      </c>
      <c r="C274" s="127">
        <v>3512.04</v>
      </c>
      <c r="D274" s="127">
        <v>0.41</v>
      </c>
      <c r="E274" s="127">
        <v>0.92</v>
      </c>
      <c r="F274" s="127">
        <v>2.15</v>
      </c>
      <c r="G274" s="127">
        <v>3.18</v>
      </c>
      <c r="H274" s="128">
        <v>5.24</v>
      </c>
    </row>
    <row r="275" spans="1:8" x14ac:dyDescent="0.2">
      <c r="A275" s="119"/>
      <c r="B275" s="126" t="s">
        <v>102</v>
      </c>
      <c r="C275" s="127">
        <v>3532.06</v>
      </c>
      <c r="D275" s="127">
        <v>0.56999999999999995</v>
      </c>
      <c r="E275" s="127">
        <v>1.42</v>
      </c>
      <c r="F275" s="127">
        <v>2.5099999999999998</v>
      </c>
      <c r="G275" s="127">
        <v>3.77</v>
      </c>
      <c r="H275" s="128">
        <v>5.28</v>
      </c>
    </row>
    <row r="276" spans="1:8" x14ac:dyDescent="0.2">
      <c r="A276" s="129"/>
      <c r="B276" s="126" t="s">
        <v>103</v>
      </c>
      <c r="C276" s="127">
        <v>3552.9</v>
      </c>
      <c r="D276" s="127">
        <v>0.59</v>
      </c>
      <c r="E276" s="127">
        <v>1.58</v>
      </c>
      <c r="F276" s="127">
        <v>2.46</v>
      </c>
      <c r="G276" s="127">
        <v>4.38</v>
      </c>
      <c r="H276" s="128">
        <v>5.45</v>
      </c>
    </row>
    <row r="277" spans="1:8" x14ac:dyDescent="0.2">
      <c r="A277" s="129"/>
      <c r="B277" s="126" t="s">
        <v>104</v>
      </c>
      <c r="C277" s="127">
        <v>3574.22</v>
      </c>
      <c r="D277" s="127">
        <v>0.6</v>
      </c>
      <c r="E277" s="127">
        <v>1.77</v>
      </c>
      <c r="F277" s="127">
        <v>2.71</v>
      </c>
      <c r="G277" s="127">
        <v>5.01</v>
      </c>
      <c r="H277" s="128">
        <v>5.53</v>
      </c>
    </row>
    <row r="278" spans="1:8" x14ac:dyDescent="0.2">
      <c r="A278" s="129"/>
      <c r="B278" s="126" t="s">
        <v>105</v>
      </c>
      <c r="C278" s="127">
        <v>3602.46</v>
      </c>
      <c r="D278" s="127">
        <v>0.79</v>
      </c>
      <c r="E278" s="127">
        <v>1.99</v>
      </c>
      <c r="F278" s="127">
        <v>3.44</v>
      </c>
      <c r="G278" s="127">
        <v>5.84</v>
      </c>
      <c r="H278" s="128">
        <v>5.84</v>
      </c>
    </row>
    <row r="279" spans="1:8" x14ac:dyDescent="0.2">
      <c r="A279" s="129"/>
      <c r="B279" s="126"/>
      <c r="C279" s="127"/>
      <c r="D279" s="127"/>
      <c r="E279" s="127"/>
      <c r="F279" s="127"/>
      <c r="G279" s="127"/>
      <c r="H279" s="128"/>
    </row>
    <row r="280" spans="1:8" x14ac:dyDescent="0.2">
      <c r="A280" s="84">
        <v>2013</v>
      </c>
      <c r="B280" s="130" t="s">
        <v>94</v>
      </c>
      <c r="C280" s="127">
        <v>3633.44</v>
      </c>
      <c r="D280" s="127">
        <v>0.86</v>
      </c>
      <c r="E280" s="127">
        <v>2.27</v>
      </c>
      <c r="F280" s="127">
        <v>3.88</v>
      </c>
      <c r="G280" s="127">
        <v>0.86</v>
      </c>
      <c r="H280" s="128">
        <v>6.15</v>
      </c>
    </row>
    <row r="281" spans="1:8" x14ac:dyDescent="0.2">
      <c r="A281" s="84"/>
      <c r="B281" s="130" t="s">
        <v>95</v>
      </c>
      <c r="C281" s="127">
        <v>3655.24</v>
      </c>
      <c r="D281" s="127">
        <v>0.6</v>
      </c>
      <c r="E281" s="127">
        <v>2.27</v>
      </c>
      <c r="F281" s="127">
        <v>4.08</v>
      </c>
      <c r="G281" s="127">
        <v>1.47</v>
      </c>
      <c r="H281" s="128">
        <v>6.31</v>
      </c>
    </row>
    <row r="282" spans="1:8" x14ac:dyDescent="0.2">
      <c r="A282" s="84"/>
      <c r="B282" s="130" t="s">
        <v>96</v>
      </c>
      <c r="C282" s="127">
        <v>3672.42</v>
      </c>
      <c r="D282" s="127">
        <v>0.47</v>
      </c>
      <c r="E282" s="127">
        <v>1.94</v>
      </c>
      <c r="F282" s="127">
        <v>3.97</v>
      </c>
      <c r="G282" s="127">
        <v>1.94</v>
      </c>
      <c r="H282" s="128">
        <v>6.59</v>
      </c>
    </row>
    <row r="283" spans="1:8" x14ac:dyDescent="0.2">
      <c r="A283" s="131"/>
      <c r="B283" s="107" t="s">
        <v>97</v>
      </c>
      <c r="C283" s="127">
        <v>3692.62</v>
      </c>
      <c r="D283" s="127">
        <v>0.55000000000000004</v>
      </c>
      <c r="E283" s="127">
        <v>1.63</v>
      </c>
      <c r="F283" s="127">
        <v>3.93</v>
      </c>
      <c r="G283" s="127">
        <v>2.5</v>
      </c>
      <c r="H283" s="128">
        <v>6.49</v>
      </c>
    </row>
    <row r="284" spans="1:8" x14ac:dyDescent="0.2">
      <c r="A284" s="84"/>
      <c r="B284" s="130" t="s">
        <v>98</v>
      </c>
      <c r="C284" s="127">
        <v>3706.28</v>
      </c>
      <c r="D284" s="127">
        <v>0.37</v>
      </c>
      <c r="E284" s="127">
        <v>1.4</v>
      </c>
      <c r="F284" s="127">
        <v>3.69</v>
      </c>
      <c r="G284" s="127">
        <v>2.88</v>
      </c>
      <c r="H284" s="128">
        <v>6.5</v>
      </c>
    </row>
    <row r="285" spans="1:8" x14ac:dyDescent="0.2">
      <c r="A285" s="84"/>
      <c r="B285" s="130" t="s">
        <v>99</v>
      </c>
      <c r="C285" s="127">
        <v>3715.92</v>
      </c>
      <c r="D285" s="127">
        <v>0.26</v>
      </c>
      <c r="E285" s="127">
        <v>1.18</v>
      </c>
      <c r="F285" s="127">
        <v>3.15</v>
      </c>
      <c r="G285" s="127">
        <v>3.15</v>
      </c>
      <c r="H285" s="128">
        <v>6.7</v>
      </c>
    </row>
    <row r="286" spans="1:8" x14ac:dyDescent="0.2">
      <c r="A286" s="131"/>
      <c r="B286" s="107" t="s">
        <v>100</v>
      </c>
      <c r="C286" s="127">
        <v>3717.03</v>
      </c>
      <c r="D286" s="127">
        <v>0.03</v>
      </c>
      <c r="E286" s="127">
        <v>0.66</v>
      </c>
      <c r="F286" s="127">
        <v>2.2999999999999998</v>
      </c>
      <c r="G286" s="127">
        <v>3.18</v>
      </c>
      <c r="H286" s="128">
        <v>6.27</v>
      </c>
    </row>
    <row r="287" spans="1:8" x14ac:dyDescent="0.2">
      <c r="A287" s="131"/>
      <c r="B287" s="107" t="s">
        <v>101</v>
      </c>
      <c r="C287" s="127">
        <v>3725.95</v>
      </c>
      <c r="D287" s="127">
        <v>0.24</v>
      </c>
      <c r="E287" s="127">
        <v>0.53</v>
      </c>
      <c r="F287" s="127">
        <v>1.93</v>
      </c>
      <c r="G287" s="127">
        <v>3.43</v>
      </c>
      <c r="H287" s="128">
        <v>6.09</v>
      </c>
    </row>
    <row r="288" spans="1:8" x14ac:dyDescent="0.2">
      <c r="A288" s="131"/>
      <c r="B288" s="107" t="s">
        <v>102</v>
      </c>
      <c r="C288" s="127">
        <v>3738.99</v>
      </c>
      <c r="D288" s="127">
        <v>0.35</v>
      </c>
      <c r="E288" s="127">
        <v>0.62</v>
      </c>
      <c r="F288" s="127">
        <v>1.81</v>
      </c>
      <c r="G288" s="127">
        <v>3.79</v>
      </c>
      <c r="H288" s="128">
        <v>5.86</v>
      </c>
    </row>
    <row r="289" spans="1:8" x14ac:dyDescent="0.2">
      <c r="A289" s="131"/>
      <c r="B289" s="107" t="s">
        <v>103</v>
      </c>
      <c r="C289" s="127">
        <v>3760.3</v>
      </c>
      <c r="D289" s="127">
        <v>0.56999999999999995</v>
      </c>
      <c r="E289" s="127">
        <v>1.1599999999999999</v>
      </c>
      <c r="F289" s="127">
        <v>1.83</v>
      </c>
      <c r="G289" s="127">
        <v>4.38</v>
      </c>
      <c r="H289" s="128">
        <v>5.84</v>
      </c>
    </row>
    <row r="290" spans="1:8" x14ac:dyDescent="0.2">
      <c r="A290" s="131"/>
      <c r="B290" s="107" t="s">
        <v>104</v>
      </c>
      <c r="C290" s="127">
        <v>3780.61</v>
      </c>
      <c r="D290" s="127">
        <v>0.54</v>
      </c>
      <c r="E290" s="127">
        <v>1.47</v>
      </c>
      <c r="F290" s="127">
        <v>2.0099999999999998</v>
      </c>
      <c r="G290" s="127">
        <v>4.95</v>
      </c>
      <c r="H290" s="128">
        <v>5.77</v>
      </c>
    </row>
    <row r="291" spans="1:8" ht="12" thickBot="1" x14ac:dyDescent="0.25">
      <c r="A291" s="132"/>
      <c r="B291" s="133" t="s">
        <v>105</v>
      </c>
      <c r="C291" s="134">
        <v>3815.39</v>
      </c>
      <c r="D291" s="134">
        <v>0.92</v>
      </c>
      <c r="E291" s="134">
        <v>2.04</v>
      </c>
      <c r="F291" s="134">
        <v>2.68</v>
      </c>
      <c r="G291" s="134">
        <v>5.91</v>
      </c>
      <c r="H291" s="135">
        <v>5.91</v>
      </c>
    </row>
    <row r="292" spans="1:8" ht="12" thickTop="1" x14ac:dyDescent="0.2">
      <c r="A292" s="84"/>
      <c r="B292" s="107"/>
      <c r="C292" s="108"/>
      <c r="D292" s="108"/>
      <c r="E292" s="108"/>
      <c r="F292" s="108"/>
      <c r="G292" s="108"/>
      <c r="H292" s="98"/>
    </row>
    <row r="293" spans="1:8" x14ac:dyDescent="0.2">
      <c r="A293" s="84"/>
      <c r="B293" s="107"/>
      <c r="C293" s="108"/>
      <c r="D293" s="108"/>
      <c r="E293" s="108"/>
      <c r="F293" s="108"/>
      <c r="G293" s="108"/>
      <c r="H293" s="98"/>
    </row>
    <row r="294" spans="1:8" ht="16.5" x14ac:dyDescent="0.3">
      <c r="A294" s="160" t="s">
        <v>84</v>
      </c>
      <c r="B294" s="160"/>
      <c r="C294" s="160"/>
      <c r="D294" s="160"/>
      <c r="E294" s="160"/>
      <c r="F294" s="160"/>
      <c r="G294" s="160"/>
      <c r="H294" s="160"/>
    </row>
    <row r="295" spans="1:8" ht="12" thickBot="1" x14ac:dyDescent="0.25">
      <c r="A295" s="60"/>
      <c r="B295" s="60"/>
      <c r="C295" s="61"/>
      <c r="D295" s="60"/>
      <c r="E295" s="60"/>
      <c r="F295" s="60"/>
      <c r="G295" s="60"/>
      <c r="H295" s="62" t="s">
        <v>107</v>
      </c>
    </row>
    <row r="296" spans="1:8" ht="14.25" thickTop="1" x14ac:dyDescent="0.25">
      <c r="A296" s="63"/>
      <c r="B296" s="63"/>
      <c r="C296" s="64"/>
      <c r="D296" s="65"/>
      <c r="E296" s="66"/>
      <c r="F296" s="66" t="s">
        <v>86</v>
      </c>
      <c r="G296" s="66"/>
      <c r="H296" s="67"/>
    </row>
    <row r="297" spans="1:8" ht="13.5" x14ac:dyDescent="0.25">
      <c r="A297" s="70" t="s">
        <v>87</v>
      </c>
      <c r="B297" s="71" t="s">
        <v>88</v>
      </c>
      <c r="C297" s="72" t="s">
        <v>89</v>
      </c>
      <c r="D297" s="158" t="s">
        <v>90</v>
      </c>
      <c r="E297" s="159"/>
      <c r="F297" s="159"/>
      <c r="G297" s="159"/>
      <c r="H297" s="159"/>
    </row>
    <row r="298" spans="1:8" ht="13.5" x14ac:dyDescent="0.25">
      <c r="A298" s="73"/>
      <c r="B298" s="71"/>
      <c r="C298" s="74" t="s">
        <v>91</v>
      </c>
      <c r="D298" s="75" t="s">
        <v>92</v>
      </c>
      <c r="E298" s="75">
        <v>3</v>
      </c>
      <c r="F298" s="75">
        <v>6</v>
      </c>
      <c r="G298" s="75" t="s">
        <v>92</v>
      </c>
      <c r="H298" s="76">
        <v>12</v>
      </c>
    </row>
    <row r="299" spans="1:8" ht="14.25" thickBot="1" x14ac:dyDescent="0.3">
      <c r="A299" s="77"/>
      <c r="B299" s="77"/>
      <c r="C299" s="78"/>
      <c r="D299" s="79" t="s">
        <v>88</v>
      </c>
      <c r="E299" s="80" t="s">
        <v>93</v>
      </c>
      <c r="F299" s="80" t="s">
        <v>93</v>
      </c>
      <c r="G299" s="80" t="s">
        <v>87</v>
      </c>
      <c r="H299" s="81" t="s">
        <v>93</v>
      </c>
    </row>
    <row r="300" spans="1:8" x14ac:dyDescent="0.2">
      <c r="A300" s="84"/>
      <c r="B300" s="130"/>
      <c r="C300" s="127"/>
      <c r="D300" s="127"/>
      <c r="E300" s="127"/>
      <c r="F300" s="127"/>
      <c r="G300" s="127"/>
      <c r="H300" s="128"/>
    </row>
    <row r="301" spans="1:8" x14ac:dyDescent="0.2">
      <c r="A301" s="101">
        <v>2014</v>
      </c>
      <c r="B301" s="109" t="s">
        <v>94</v>
      </c>
      <c r="C301" s="97">
        <v>3836.37</v>
      </c>
      <c r="D301" s="97">
        <v>0.55000000000000004</v>
      </c>
      <c r="E301" s="102">
        <v>2.02</v>
      </c>
      <c r="F301" s="97">
        <v>3.21</v>
      </c>
      <c r="G301" s="97">
        <v>0.55000000000000004</v>
      </c>
      <c r="H301" s="98">
        <v>5.59</v>
      </c>
    </row>
    <row r="302" spans="1:8" x14ac:dyDescent="0.2">
      <c r="A302" s="119"/>
      <c r="B302" s="109" t="s">
        <v>95</v>
      </c>
      <c r="C302" s="97">
        <v>3862.84</v>
      </c>
      <c r="D302" s="97">
        <v>0.69</v>
      </c>
      <c r="E302" s="102">
        <v>2.1800000000000002</v>
      </c>
      <c r="F302" s="97">
        <v>3.67</v>
      </c>
      <c r="G302" s="97">
        <v>1.24</v>
      </c>
      <c r="H302" s="98">
        <v>5.68</v>
      </c>
    </row>
    <row r="303" spans="1:8" x14ac:dyDescent="0.2">
      <c r="A303" s="119"/>
      <c r="B303" s="109" t="s">
        <v>96</v>
      </c>
      <c r="C303" s="97">
        <v>3898.38</v>
      </c>
      <c r="D303" s="97">
        <v>0.92</v>
      </c>
      <c r="E303" s="102">
        <v>2.1800000000000002</v>
      </c>
      <c r="F303" s="97">
        <v>4.26</v>
      </c>
      <c r="G303" s="97">
        <v>2.1800000000000002</v>
      </c>
      <c r="H303" s="98">
        <v>6.15</v>
      </c>
    </row>
    <row r="304" spans="1:8" x14ac:dyDescent="0.2">
      <c r="A304" s="119"/>
      <c r="B304" s="109" t="s">
        <v>97</v>
      </c>
      <c r="C304" s="97">
        <v>3924.5</v>
      </c>
      <c r="D304" s="97">
        <v>0.67</v>
      </c>
      <c r="E304" s="102">
        <v>2.2999999999999998</v>
      </c>
      <c r="F304" s="97">
        <v>4.37</v>
      </c>
      <c r="G304" s="97">
        <v>2.86</v>
      </c>
      <c r="H304" s="98">
        <v>6.28</v>
      </c>
    </row>
    <row r="305" spans="1:8" x14ac:dyDescent="0.2">
      <c r="A305" s="119"/>
      <c r="B305" s="109" t="s">
        <v>98</v>
      </c>
      <c r="C305" s="97">
        <v>3942.55</v>
      </c>
      <c r="D305" s="97">
        <v>0.46</v>
      </c>
      <c r="E305" s="102">
        <v>2.06</v>
      </c>
      <c r="F305" s="97">
        <v>4.28</v>
      </c>
      <c r="G305" s="97">
        <v>3.33</v>
      </c>
      <c r="H305" s="98">
        <v>6.37</v>
      </c>
    </row>
    <row r="306" spans="1:8" x14ac:dyDescent="0.2">
      <c r="A306" s="119"/>
      <c r="B306" s="109" t="s">
        <v>99</v>
      </c>
      <c r="C306" s="97">
        <v>3958.32</v>
      </c>
      <c r="D306" s="97">
        <v>0.4</v>
      </c>
      <c r="E306" s="102">
        <v>1.54</v>
      </c>
      <c r="F306" s="97">
        <v>3.75</v>
      </c>
      <c r="G306" s="97">
        <v>3.75</v>
      </c>
      <c r="H306" s="98">
        <v>6.52</v>
      </c>
    </row>
    <row r="307" spans="1:8" x14ac:dyDescent="0.2">
      <c r="A307" s="119"/>
      <c r="B307" s="109" t="s">
        <v>100</v>
      </c>
      <c r="C307" s="97">
        <v>3958.72</v>
      </c>
      <c r="D307" s="97">
        <v>0.01</v>
      </c>
      <c r="E307" s="102">
        <v>0.87</v>
      </c>
      <c r="F307" s="97">
        <v>3.19</v>
      </c>
      <c r="G307" s="97">
        <v>3.76</v>
      </c>
      <c r="H307" s="98">
        <v>6.5</v>
      </c>
    </row>
    <row r="308" spans="1:8" x14ac:dyDescent="0.2">
      <c r="A308" s="119"/>
      <c r="B308" s="109" t="s">
        <v>101</v>
      </c>
      <c r="C308" s="97">
        <v>3968.62</v>
      </c>
      <c r="D308" s="97">
        <v>0.25</v>
      </c>
      <c r="E308" s="102">
        <v>0.66</v>
      </c>
      <c r="F308" s="97">
        <v>2.74</v>
      </c>
      <c r="G308" s="97">
        <v>4.0199999999999996</v>
      </c>
      <c r="H308" s="98">
        <v>6.51</v>
      </c>
    </row>
    <row r="309" spans="1:8" x14ac:dyDescent="0.2">
      <c r="A309" s="119"/>
      <c r="B309" s="109" t="s">
        <v>102</v>
      </c>
      <c r="C309" s="97">
        <v>3991.24</v>
      </c>
      <c r="D309" s="97">
        <v>0.56999999999999995</v>
      </c>
      <c r="E309" s="102">
        <v>0.83</v>
      </c>
      <c r="F309" s="97">
        <v>2.38</v>
      </c>
      <c r="G309" s="97">
        <v>4.6100000000000003</v>
      </c>
      <c r="H309" s="98">
        <v>6.75</v>
      </c>
    </row>
    <row r="310" spans="1:8" x14ac:dyDescent="0.2">
      <c r="A310" s="119"/>
      <c r="B310" s="109" t="s">
        <v>103</v>
      </c>
      <c r="C310" s="97">
        <v>4008</v>
      </c>
      <c r="D310" s="97">
        <v>0.42</v>
      </c>
      <c r="E310" s="102">
        <v>1.24</v>
      </c>
      <c r="F310" s="97">
        <v>2.13</v>
      </c>
      <c r="G310" s="97">
        <v>5.05</v>
      </c>
      <c r="H310" s="98">
        <v>6.59</v>
      </c>
    </row>
    <row r="311" spans="1:8" x14ac:dyDescent="0.2">
      <c r="A311" s="119"/>
      <c r="B311" s="109" t="s">
        <v>104</v>
      </c>
      <c r="C311" s="97">
        <v>4028.44</v>
      </c>
      <c r="D311" s="97">
        <v>0.51</v>
      </c>
      <c r="E311" s="102">
        <v>1.51</v>
      </c>
      <c r="F311" s="97">
        <v>2.1800000000000002</v>
      </c>
      <c r="G311" s="97">
        <v>5.58</v>
      </c>
      <c r="H311" s="98">
        <v>6.56</v>
      </c>
    </row>
    <row r="312" spans="1:8" x14ac:dyDescent="0.2">
      <c r="A312" s="119"/>
      <c r="B312" s="109" t="s">
        <v>105</v>
      </c>
      <c r="C312" s="97">
        <v>4059.86</v>
      </c>
      <c r="D312" s="97">
        <v>0.78</v>
      </c>
      <c r="E312" s="102">
        <v>1.72</v>
      </c>
      <c r="F312" s="97">
        <v>2.57</v>
      </c>
      <c r="G312" s="97">
        <v>6.41</v>
      </c>
      <c r="H312" s="98">
        <v>6.41</v>
      </c>
    </row>
    <row r="313" spans="1:8" x14ac:dyDescent="0.2">
      <c r="A313" s="82"/>
      <c r="B313" s="82"/>
      <c r="C313" s="92"/>
      <c r="D313" s="93"/>
      <c r="E313" s="94"/>
      <c r="F313" s="94"/>
      <c r="G313" s="94"/>
      <c r="H313" s="95"/>
    </row>
    <row r="314" spans="1:8" x14ac:dyDescent="0.2">
      <c r="A314" s="101">
        <v>2015</v>
      </c>
      <c r="B314" s="109" t="s">
        <v>94</v>
      </c>
      <c r="C314" s="97">
        <v>4110.2</v>
      </c>
      <c r="D314" s="97">
        <v>1.24</v>
      </c>
      <c r="E314" s="102">
        <v>2.5499999999999998</v>
      </c>
      <c r="F314" s="97">
        <v>3.83</v>
      </c>
      <c r="G314" s="97">
        <v>1.24</v>
      </c>
      <c r="H314" s="98">
        <v>7.14</v>
      </c>
    </row>
    <row r="315" spans="1:8" x14ac:dyDescent="0.2">
      <c r="A315" s="119"/>
      <c r="B315" s="109" t="s">
        <v>95</v>
      </c>
      <c r="C315" s="97">
        <v>4160.34</v>
      </c>
      <c r="D315" s="97">
        <v>1.22</v>
      </c>
      <c r="E315" s="102">
        <v>3.27</v>
      </c>
      <c r="F315" s="97">
        <v>4.83</v>
      </c>
      <c r="G315" s="97">
        <v>2.48</v>
      </c>
      <c r="H315" s="98">
        <v>7.7</v>
      </c>
    </row>
    <row r="316" spans="1:8" x14ac:dyDescent="0.2">
      <c r="A316" s="119"/>
      <c r="B316" s="109" t="s">
        <v>96</v>
      </c>
      <c r="C316" s="97">
        <v>4215.26</v>
      </c>
      <c r="D316" s="97">
        <v>1.32</v>
      </c>
      <c r="E316" s="102">
        <v>3.83</v>
      </c>
      <c r="F316" s="97">
        <v>5.61</v>
      </c>
      <c r="G316" s="97">
        <v>3.83</v>
      </c>
      <c r="H316" s="98">
        <v>8.1300000000000008</v>
      </c>
    </row>
    <row r="317" spans="1:8" x14ac:dyDescent="0.2">
      <c r="A317" s="119"/>
      <c r="B317" s="109" t="s">
        <v>97</v>
      </c>
      <c r="C317" s="97">
        <v>4245.1899999999996</v>
      </c>
      <c r="D317" s="97">
        <v>0.71</v>
      </c>
      <c r="E317" s="102">
        <v>3.28</v>
      </c>
      <c r="F317" s="97">
        <v>5.92</v>
      </c>
      <c r="G317" s="97">
        <v>4.5599999999999996</v>
      </c>
      <c r="H317" s="98">
        <v>8.17</v>
      </c>
    </row>
    <row r="318" spans="1:8" x14ac:dyDescent="0.2">
      <c r="A318" s="119"/>
      <c r="B318" s="109" t="s">
        <v>98</v>
      </c>
      <c r="C318" s="97">
        <v>4276.6000000000004</v>
      </c>
      <c r="D318" s="97">
        <v>0.74</v>
      </c>
      <c r="E318" s="102">
        <v>2.79</v>
      </c>
      <c r="F318" s="97">
        <v>6.16</v>
      </c>
      <c r="G318" s="97">
        <v>5.34</v>
      </c>
      <c r="H318" s="98">
        <v>8.4700000000000006</v>
      </c>
    </row>
    <row r="319" spans="1:8" x14ac:dyDescent="0.2">
      <c r="A319" s="119"/>
      <c r="B319" s="109" t="s">
        <v>99</v>
      </c>
      <c r="C319" s="97">
        <v>4310.3900000000003</v>
      </c>
      <c r="D319" s="97">
        <v>0.79</v>
      </c>
      <c r="E319" s="102">
        <v>2.2599999999999998</v>
      </c>
      <c r="F319" s="97">
        <v>6.17</v>
      </c>
      <c r="G319" s="97">
        <v>6.17</v>
      </c>
      <c r="H319" s="98">
        <v>8.89</v>
      </c>
    </row>
    <row r="320" spans="1:8" x14ac:dyDescent="0.2">
      <c r="A320" s="119"/>
      <c r="B320" s="109" t="s">
        <v>100</v>
      </c>
      <c r="C320" s="97">
        <v>4337.1099999999997</v>
      </c>
      <c r="D320" s="97">
        <v>0.62</v>
      </c>
      <c r="E320" s="102">
        <v>2.17</v>
      </c>
      <c r="F320" s="97">
        <v>5.52</v>
      </c>
      <c r="G320" s="97">
        <v>6.83</v>
      </c>
      <c r="H320" s="98">
        <v>9.56</v>
      </c>
    </row>
    <row r="321" spans="1:8" x14ac:dyDescent="0.2">
      <c r="A321" s="119"/>
      <c r="B321" s="109" t="s">
        <v>101</v>
      </c>
      <c r="C321" s="97">
        <v>4346.6499999999996</v>
      </c>
      <c r="D321" s="97">
        <v>0.22</v>
      </c>
      <c r="E321" s="102">
        <v>1.64</v>
      </c>
      <c r="F321" s="97">
        <v>4.4800000000000004</v>
      </c>
      <c r="G321" s="97">
        <v>7.06</v>
      </c>
      <c r="H321" s="98">
        <v>9.5299999999999994</v>
      </c>
    </row>
    <row r="322" spans="1:8" x14ac:dyDescent="0.2">
      <c r="A322" s="119"/>
      <c r="B322" s="109" t="s">
        <v>102</v>
      </c>
      <c r="C322" s="97">
        <v>4370.12</v>
      </c>
      <c r="D322" s="97">
        <v>0.54</v>
      </c>
      <c r="E322" s="102">
        <v>1.39</v>
      </c>
      <c r="F322" s="97">
        <v>3.67</v>
      </c>
      <c r="G322" s="97">
        <v>7.64</v>
      </c>
      <c r="H322" s="98">
        <v>9.49</v>
      </c>
    </row>
    <row r="323" spans="1:8" x14ac:dyDescent="0.2">
      <c r="A323" s="119"/>
      <c r="B323" s="109" t="s">
        <v>103</v>
      </c>
      <c r="C323" s="97">
        <v>4405.95</v>
      </c>
      <c r="D323" s="97">
        <v>0.82</v>
      </c>
      <c r="E323" s="102">
        <v>1.59</v>
      </c>
      <c r="F323" s="97">
        <v>3.79</v>
      </c>
      <c r="G323" s="97">
        <v>8.52</v>
      </c>
      <c r="H323" s="98">
        <v>9.93</v>
      </c>
    </row>
    <row r="324" spans="1:8" x14ac:dyDescent="0.2">
      <c r="A324" s="119"/>
      <c r="B324" s="109" t="s">
        <v>104</v>
      </c>
      <c r="C324" s="97">
        <v>4450.45</v>
      </c>
      <c r="D324" s="97">
        <v>1.01</v>
      </c>
      <c r="E324" s="102">
        <v>2.39</v>
      </c>
      <c r="F324" s="97">
        <v>4.07</v>
      </c>
      <c r="G324" s="97">
        <v>9.6199999999999992</v>
      </c>
      <c r="H324" s="98">
        <v>10.48</v>
      </c>
    </row>
    <row r="325" spans="1:8" x14ac:dyDescent="0.2">
      <c r="A325" s="119"/>
      <c r="B325" s="109" t="s">
        <v>105</v>
      </c>
      <c r="C325" s="97">
        <v>4493.17</v>
      </c>
      <c r="D325" s="97">
        <v>0.96</v>
      </c>
      <c r="E325" s="102">
        <v>2.82</v>
      </c>
      <c r="F325" s="97">
        <v>4.24</v>
      </c>
      <c r="G325" s="97">
        <v>10.67</v>
      </c>
      <c r="H325" s="98">
        <v>10.67</v>
      </c>
    </row>
    <row r="326" spans="1:8" x14ac:dyDescent="0.2">
      <c r="A326" s="82"/>
      <c r="B326" s="82"/>
      <c r="C326" s="92"/>
      <c r="D326" s="93"/>
      <c r="E326" s="94"/>
      <c r="F326" s="94"/>
      <c r="G326" s="94"/>
      <c r="H326" s="95"/>
    </row>
    <row r="327" spans="1:8" x14ac:dyDescent="0.2">
      <c r="A327" s="101">
        <v>2016</v>
      </c>
      <c r="B327" s="109" t="s">
        <v>94</v>
      </c>
      <c r="C327" s="97">
        <v>4550.2299999999996</v>
      </c>
      <c r="D327" s="97">
        <v>1.27</v>
      </c>
      <c r="E327" s="102">
        <v>3.27</v>
      </c>
      <c r="F327" s="97">
        <v>4.91</v>
      </c>
      <c r="G327" s="97">
        <v>1.27</v>
      </c>
      <c r="H327" s="98">
        <v>10.71</v>
      </c>
    </row>
    <row r="328" spans="1:8" x14ac:dyDescent="0.2">
      <c r="A328" s="119"/>
      <c r="B328" s="109" t="s">
        <v>95</v>
      </c>
      <c r="C328" s="97">
        <v>4591.18</v>
      </c>
      <c r="D328" s="97">
        <v>0.9</v>
      </c>
      <c r="E328" s="102">
        <v>3.16</v>
      </c>
      <c r="F328" s="97">
        <v>5.63</v>
      </c>
      <c r="G328" s="97">
        <v>2.1800000000000002</v>
      </c>
      <c r="H328" s="98">
        <v>10.36</v>
      </c>
    </row>
    <row r="329" spans="1:8" x14ac:dyDescent="0.2">
      <c r="A329" s="119"/>
      <c r="B329" s="109" t="s">
        <v>96</v>
      </c>
      <c r="C329" s="97">
        <v>4610.92</v>
      </c>
      <c r="D329" s="97">
        <v>0.43</v>
      </c>
      <c r="E329" s="102">
        <v>2.62</v>
      </c>
      <c r="F329" s="97">
        <v>5.51</v>
      </c>
      <c r="G329" s="97">
        <v>2.62</v>
      </c>
      <c r="H329" s="98">
        <v>9.39</v>
      </c>
    </row>
    <row r="330" spans="1:8" x14ac:dyDescent="0.2">
      <c r="A330" s="119"/>
      <c r="B330" s="109" t="s">
        <v>97</v>
      </c>
      <c r="C330" s="97">
        <v>4639.05</v>
      </c>
      <c r="D330" s="97">
        <v>0.61</v>
      </c>
      <c r="E330" s="102">
        <v>1.95</v>
      </c>
      <c r="F330" s="97">
        <v>5.29</v>
      </c>
      <c r="G330" s="97">
        <v>3.25</v>
      </c>
      <c r="H330" s="98">
        <v>9.2799999999999994</v>
      </c>
    </row>
    <row r="331" spans="1:8" x14ac:dyDescent="0.2">
      <c r="A331" s="119"/>
      <c r="B331" s="109" t="s">
        <v>98</v>
      </c>
      <c r="C331" s="97">
        <v>4675.2299999999996</v>
      </c>
      <c r="D331" s="97">
        <v>0.78</v>
      </c>
      <c r="E331" s="102">
        <v>1.83</v>
      </c>
      <c r="F331" s="97">
        <v>5.05</v>
      </c>
      <c r="G331" s="97">
        <v>4.05</v>
      </c>
      <c r="H331" s="98">
        <v>9.32</v>
      </c>
    </row>
    <row r="332" spans="1:8" x14ac:dyDescent="0.2">
      <c r="A332" s="119"/>
      <c r="B332" s="109" t="s">
        <v>99</v>
      </c>
      <c r="C332" s="97">
        <v>4691.59</v>
      </c>
      <c r="D332" s="97">
        <v>0.35</v>
      </c>
      <c r="E332" s="102">
        <v>1.75</v>
      </c>
      <c r="F332" s="97">
        <v>4.42</v>
      </c>
      <c r="G332" s="97">
        <v>4.42</v>
      </c>
      <c r="H332" s="98">
        <v>8.84</v>
      </c>
    </row>
    <row r="333" spans="1:8" x14ac:dyDescent="0.2">
      <c r="A333" s="119"/>
      <c r="B333" s="109" t="s">
        <v>100</v>
      </c>
      <c r="C333" s="97">
        <v>4715.99</v>
      </c>
      <c r="D333" s="97">
        <v>0.52</v>
      </c>
      <c r="E333" s="102">
        <v>1.66</v>
      </c>
      <c r="F333" s="97">
        <v>3.64</v>
      </c>
      <c r="G333" s="97">
        <v>4.96</v>
      </c>
      <c r="H333" s="98">
        <v>8.74</v>
      </c>
    </row>
    <row r="334" spans="1:8" x14ac:dyDescent="0.2">
      <c r="A334" s="119"/>
      <c r="B334" s="109" t="s">
        <v>101</v>
      </c>
      <c r="C334" s="97">
        <v>4736.74</v>
      </c>
      <c r="D334" s="97">
        <v>0.44</v>
      </c>
      <c r="E334" s="102">
        <v>1.32</v>
      </c>
      <c r="F334" s="97">
        <v>3.17</v>
      </c>
      <c r="G334" s="97">
        <v>5.42</v>
      </c>
      <c r="H334" s="98">
        <v>8.9700000000000006</v>
      </c>
    </row>
    <row r="335" spans="1:8" x14ac:dyDescent="0.2">
      <c r="A335" s="119"/>
      <c r="B335" s="109" t="s">
        <v>102</v>
      </c>
      <c r="C335" s="97">
        <v>4740.53</v>
      </c>
      <c r="D335" s="97">
        <v>0.08</v>
      </c>
      <c r="E335" s="102">
        <v>1.04</v>
      </c>
      <c r="F335" s="97">
        <v>2.81</v>
      </c>
      <c r="G335" s="97">
        <v>5.51</v>
      </c>
      <c r="H335" s="98">
        <v>8.48</v>
      </c>
    </row>
    <row r="336" spans="1:8" x14ac:dyDescent="0.2">
      <c r="A336" s="119"/>
      <c r="B336" s="109" t="s">
        <v>103</v>
      </c>
      <c r="C336" s="97">
        <v>4752.8599999999997</v>
      </c>
      <c r="D336" s="97">
        <v>0.26</v>
      </c>
      <c r="E336" s="102">
        <v>0.78</v>
      </c>
      <c r="F336" s="97">
        <v>2.4500000000000002</v>
      </c>
      <c r="G336" s="97">
        <v>5.78</v>
      </c>
      <c r="H336" s="98">
        <v>7.87</v>
      </c>
    </row>
    <row r="337" spans="1:8" x14ac:dyDescent="0.2">
      <c r="A337" s="119"/>
      <c r="B337" s="109" t="s">
        <v>104</v>
      </c>
      <c r="C337" s="97">
        <v>4761.42</v>
      </c>
      <c r="D337" s="97">
        <v>0.18</v>
      </c>
      <c r="E337" s="102">
        <v>0.52</v>
      </c>
      <c r="F337" s="97">
        <v>1.84</v>
      </c>
      <c r="G337" s="97">
        <v>5.97</v>
      </c>
      <c r="H337" s="98">
        <v>6.99</v>
      </c>
    </row>
    <row r="338" spans="1:8" x14ac:dyDescent="0.2">
      <c r="A338" s="119"/>
      <c r="B338" s="109" t="s">
        <v>105</v>
      </c>
      <c r="C338" s="97">
        <v>4775.7</v>
      </c>
      <c r="D338" s="97">
        <v>0.3</v>
      </c>
      <c r="E338" s="102">
        <v>0.74</v>
      </c>
      <c r="F338" s="97">
        <v>1.79</v>
      </c>
      <c r="G338" s="97">
        <v>6.29</v>
      </c>
      <c r="H338" s="98">
        <v>6.29</v>
      </c>
    </row>
    <row r="339" spans="1:8" x14ac:dyDescent="0.2">
      <c r="A339" s="119"/>
      <c r="B339" s="109"/>
      <c r="C339" s="97"/>
      <c r="D339" s="97"/>
      <c r="E339" s="102"/>
      <c r="F339" s="97"/>
      <c r="G339" s="97"/>
      <c r="H339" s="98"/>
    </row>
    <row r="340" spans="1:8" x14ac:dyDescent="0.2">
      <c r="A340" s="101">
        <v>2017</v>
      </c>
      <c r="B340" s="109" t="s">
        <v>94</v>
      </c>
      <c r="C340" s="97">
        <v>4793.8500000000004</v>
      </c>
      <c r="D340" s="97">
        <v>0.38</v>
      </c>
      <c r="E340" s="102">
        <v>0.86</v>
      </c>
      <c r="F340" s="97">
        <v>1.65</v>
      </c>
      <c r="G340" s="97">
        <v>0.38</v>
      </c>
      <c r="H340" s="98">
        <v>5.35</v>
      </c>
    </row>
    <row r="341" spans="1:8" x14ac:dyDescent="0.2">
      <c r="A341" s="119"/>
      <c r="B341" s="109" t="s">
        <v>95</v>
      </c>
      <c r="C341" s="97">
        <v>4809.67</v>
      </c>
      <c r="D341" s="97">
        <v>0.33</v>
      </c>
      <c r="E341" s="102">
        <v>1.01</v>
      </c>
      <c r="F341" s="97">
        <v>1.54</v>
      </c>
      <c r="G341" s="97">
        <v>0.71</v>
      </c>
      <c r="H341" s="98">
        <v>4.76</v>
      </c>
    </row>
    <row r="342" spans="1:8" x14ac:dyDescent="0.2">
      <c r="A342" s="119"/>
      <c r="B342" s="109" t="s">
        <v>96</v>
      </c>
      <c r="C342" s="97">
        <v>4821.6899999999996</v>
      </c>
      <c r="D342" s="97">
        <v>0.25</v>
      </c>
      <c r="E342" s="102">
        <v>0.96</v>
      </c>
      <c r="F342" s="97">
        <v>1.71</v>
      </c>
      <c r="G342" s="97">
        <v>0.96</v>
      </c>
      <c r="H342" s="98">
        <v>4.57</v>
      </c>
    </row>
    <row r="343" spans="1:8" x14ac:dyDescent="0.2">
      <c r="A343" s="119"/>
      <c r="B343" s="109" t="s">
        <v>97</v>
      </c>
      <c r="C343" s="97">
        <v>4828.4399999999996</v>
      </c>
      <c r="D343" s="97">
        <v>0.14000000000000001</v>
      </c>
      <c r="E343" s="102">
        <v>0.72</v>
      </c>
      <c r="F343" s="97">
        <v>1.59</v>
      </c>
      <c r="G343" s="97">
        <v>1.1000000000000001</v>
      </c>
      <c r="H343" s="98">
        <v>4.08</v>
      </c>
    </row>
    <row r="344" spans="1:8" x14ac:dyDescent="0.2">
      <c r="A344" s="119"/>
      <c r="B344" s="109" t="s">
        <v>98</v>
      </c>
      <c r="C344" s="97">
        <v>4843.41</v>
      </c>
      <c r="D344" s="97">
        <v>0.31</v>
      </c>
      <c r="E344" s="102">
        <v>0.7</v>
      </c>
      <c r="F344" s="97">
        <v>1.72</v>
      </c>
      <c r="G344" s="97">
        <v>1.42</v>
      </c>
      <c r="H344" s="98">
        <v>3.6</v>
      </c>
    </row>
    <row r="345" spans="1:8" x14ac:dyDescent="0.2">
      <c r="A345" s="119"/>
      <c r="B345" s="109" t="s">
        <v>99</v>
      </c>
      <c r="C345" s="97">
        <v>4832.2700000000004</v>
      </c>
      <c r="D345" s="97">
        <v>-0.23</v>
      </c>
      <c r="E345" s="102">
        <v>0.22</v>
      </c>
      <c r="F345" s="97">
        <v>1.18</v>
      </c>
      <c r="G345" s="97">
        <v>1.18</v>
      </c>
      <c r="H345" s="98">
        <v>3</v>
      </c>
    </row>
    <row r="346" spans="1:8" x14ac:dyDescent="0.2">
      <c r="A346" s="119"/>
      <c r="B346" s="109" t="s">
        <v>100</v>
      </c>
      <c r="C346" s="97">
        <v>4843.87</v>
      </c>
      <c r="D346" s="97">
        <v>0.24</v>
      </c>
      <c r="E346" s="102">
        <v>0.32</v>
      </c>
      <c r="F346" s="97">
        <v>1.04</v>
      </c>
      <c r="G346" s="97">
        <v>1.43</v>
      </c>
      <c r="H346" s="98">
        <v>2.71</v>
      </c>
    </row>
    <row r="347" spans="1:8" x14ac:dyDescent="0.2">
      <c r="A347" s="119"/>
      <c r="B347" s="126" t="s">
        <v>101</v>
      </c>
      <c r="C347" s="127">
        <v>4853.07</v>
      </c>
      <c r="D347" s="127">
        <v>0.19</v>
      </c>
      <c r="E347" s="127">
        <v>0.2</v>
      </c>
      <c r="F347" s="127">
        <v>0.9</v>
      </c>
      <c r="G347" s="127">
        <v>1.62</v>
      </c>
      <c r="H347" s="128">
        <v>2.46</v>
      </c>
    </row>
    <row r="348" spans="1:8" x14ac:dyDescent="0.2">
      <c r="A348" s="119"/>
      <c r="B348" s="126" t="s">
        <v>102</v>
      </c>
      <c r="C348" s="127">
        <v>4860.83</v>
      </c>
      <c r="D348" s="127">
        <v>0.16</v>
      </c>
      <c r="E348" s="127">
        <v>0.59</v>
      </c>
      <c r="F348" s="127">
        <v>0.81</v>
      </c>
      <c r="G348" s="127">
        <v>1.78</v>
      </c>
      <c r="H348" s="128">
        <v>2.54</v>
      </c>
    </row>
    <row r="349" spans="1:8" x14ac:dyDescent="0.2">
      <c r="A349" s="129"/>
      <c r="B349" s="126" t="s">
        <v>103</v>
      </c>
      <c r="C349" s="127">
        <v>4881.25</v>
      </c>
      <c r="D349" s="127">
        <v>0.42</v>
      </c>
      <c r="E349" s="127">
        <v>0.77</v>
      </c>
      <c r="F349" s="127">
        <v>1.0900000000000001</v>
      </c>
      <c r="G349" s="127">
        <v>2.21</v>
      </c>
      <c r="H349" s="128">
        <v>2.7</v>
      </c>
    </row>
    <row r="350" spans="1:8" x14ac:dyDescent="0.2">
      <c r="A350" s="129"/>
      <c r="B350" s="126" t="s">
        <v>104</v>
      </c>
      <c r="C350" s="127">
        <v>4894.92</v>
      </c>
      <c r="D350" s="127">
        <v>0.28000000000000003</v>
      </c>
      <c r="E350" s="127">
        <v>0.86</v>
      </c>
      <c r="F350" s="127">
        <v>1.06</v>
      </c>
      <c r="G350" s="127">
        <v>2.5</v>
      </c>
      <c r="H350" s="128">
        <v>2.8</v>
      </c>
    </row>
    <row r="351" spans="1:8" x14ac:dyDescent="0.2">
      <c r="A351" s="129"/>
      <c r="B351" s="126" t="s">
        <v>105</v>
      </c>
      <c r="C351" s="127">
        <v>4916.46</v>
      </c>
      <c r="D351" s="127">
        <v>0.44</v>
      </c>
      <c r="E351" s="127">
        <v>1.1399999999999999</v>
      </c>
      <c r="F351" s="127">
        <v>1.74</v>
      </c>
      <c r="G351" s="127">
        <v>2.95</v>
      </c>
      <c r="H351" s="128">
        <v>2.95</v>
      </c>
    </row>
    <row r="352" spans="1:8" x14ac:dyDescent="0.2">
      <c r="A352" s="129"/>
      <c r="B352" s="126"/>
      <c r="C352" s="127"/>
      <c r="D352" s="127"/>
      <c r="E352" s="127"/>
      <c r="F352" s="127"/>
      <c r="G352" s="127"/>
      <c r="H352" s="128"/>
    </row>
    <row r="353" spans="1:8" x14ac:dyDescent="0.2">
      <c r="A353" s="84">
        <v>2018</v>
      </c>
      <c r="B353" s="130" t="s">
        <v>94</v>
      </c>
      <c r="C353" s="127">
        <v>4930.72</v>
      </c>
      <c r="D353" s="127">
        <v>0.28999999999999998</v>
      </c>
      <c r="E353" s="127">
        <v>1.01</v>
      </c>
      <c r="F353" s="127">
        <v>1.79</v>
      </c>
      <c r="G353" s="127">
        <v>0.28999999999999998</v>
      </c>
      <c r="H353" s="128">
        <v>2.86</v>
      </c>
    </row>
    <row r="354" spans="1:8" x14ac:dyDescent="0.2">
      <c r="A354" s="84"/>
      <c r="B354" s="130" t="s">
        <v>95</v>
      </c>
      <c r="C354" s="127">
        <v>4946.5</v>
      </c>
      <c r="D354" s="127">
        <v>0.32</v>
      </c>
      <c r="E354" s="127">
        <v>1.05</v>
      </c>
      <c r="F354" s="127">
        <v>1.93</v>
      </c>
      <c r="G354" s="127">
        <v>0.61</v>
      </c>
      <c r="H354" s="128">
        <v>2.84</v>
      </c>
    </row>
    <row r="355" spans="1:8" x14ac:dyDescent="0.2">
      <c r="A355" s="84"/>
      <c r="B355" s="130" t="s">
        <v>96</v>
      </c>
      <c r="C355" s="127">
        <v>4950.95</v>
      </c>
      <c r="D355" s="127">
        <v>0.09</v>
      </c>
      <c r="E355" s="127">
        <v>0.7</v>
      </c>
      <c r="F355" s="127">
        <v>1.85</v>
      </c>
      <c r="G355" s="127">
        <v>0.7</v>
      </c>
      <c r="H355" s="128">
        <v>2.68</v>
      </c>
    </row>
    <row r="356" spans="1:8" x14ac:dyDescent="0.2">
      <c r="A356" s="131"/>
      <c r="B356" s="107" t="s">
        <v>97</v>
      </c>
      <c r="C356" s="127">
        <v>4961.84</v>
      </c>
      <c r="D356" s="127">
        <v>0.22</v>
      </c>
      <c r="E356" s="127">
        <v>0.63</v>
      </c>
      <c r="F356" s="127">
        <v>1.65</v>
      </c>
      <c r="G356" s="127">
        <v>0.92</v>
      </c>
      <c r="H356" s="128">
        <v>2.76</v>
      </c>
    </row>
    <row r="357" spans="1:8" x14ac:dyDescent="0.2">
      <c r="A357" s="84"/>
      <c r="B357" s="130" t="s">
        <v>98</v>
      </c>
      <c r="C357" s="127">
        <v>4981.6899999999996</v>
      </c>
      <c r="D357" s="127">
        <v>0.4</v>
      </c>
      <c r="E357" s="127">
        <v>0.71</v>
      </c>
      <c r="F357" s="127">
        <v>1.77</v>
      </c>
      <c r="G357" s="127">
        <v>1.33</v>
      </c>
      <c r="H357" s="128">
        <v>2.86</v>
      </c>
    </row>
    <row r="358" spans="1:8" x14ac:dyDescent="0.2">
      <c r="A358" s="84"/>
      <c r="B358" s="130" t="s">
        <v>99</v>
      </c>
      <c r="C358" s="127">
        <v>5044.46</v>
      </c>
      <c r="D358" s="127">
        <v>1.26</v>
      </c>
      <c r="E358" s="127">
        <v>1.89</v>
      </c>
      <c r="F358" s="127">
        <v>2.6</v>
      </c>
      <c r="G358" s="127">
        <v>2.6</v>
      </c>
      <c r="H358" s="128">
        <v>4.3899999999999997</v>
      </c>
    </row>
    <row r="359" spans="1:8" x14ac:dyDescent="0.2">
      <c r="A359" s="131"/>
      <c r="B359" s="107" t="s">
        <v>100</v>
      </c>
      <c r="C359" s="127">
        <v>5061.1099999999997</v>
      </c>
      <c r="D359" s="127">
        <v>0.33</v>
      </c>
      <c r="E359" s="127">
        <v>2</v>
      </c>
      <c r="F359" s="127">
        <v>2.64</v>
      </c>
      <c r="G359" s="127">
        <v>2.94</v>
      </c>
      <c r="H359" s="128">
        <v>4.4800000000000004</v>
      </c>
    </row>
    <row r="360" spans="1:8" x14ac:dyDescent="0.2">
      <c r="A360" s="131"/>
      <c r="B360" s="107" t="s">
        <v>101</v>
      </c>
      <c r="C360" s="127">
        <v>5056.5600000000004</v>
      </c>
      <c r="D360" s="127">
        <v>-0.09</v>
      </c>
      <c r="E360" s="127">
        <v>1.5</v>
      </c>
      <c r="F360" s="127">
        <v>2.23</v>
      </c>
      <c r="G360" s="127">
        <v>2.85</v>
      </c>
      <c r="H360" s="128">
        <v>4.1900000000000004</v>
      </c>
    </row>
    <row r="361" spans="1:8" x14ac:dyDescent="0.2">
      <c r="A361" s="131"/>
      <c r="B361" s="107" t="s">
        <v>102</v>
      </c>
      <c r="C361" s="127">
        <v>5080.83</v>
      </c>
      <c r="D361" s="127">
        <v>0.48</v>
      </c>
      <c r="E361" s="127">
        <v>0.72</v>
      </c>
      <c r="F361" s="127">
        <v>2.62</v>
      </c>
      <c r="G361" s="127">
        <v>3.34</v>
      </c>
      <c r="H361" s="128">
        <v>4.53</v>
      </c>
    </row>
    <row r="362" spans="1:8" x14ac:dyDescent="0.2">
      <c r="A362" s="131"/>
      <c r="B362" s="107" t="s">
        <v>103</v>
      </c>
      <c r="C362" s="127">
        <v>5103.6899999999996</v>
      </c>
      <c r="D362" s="127">
        <v>0.45</v>
      </c>
      <c r="E362" s="127">
        <v>0.84</v>
      </c>
      <c r="F362" s="127">
        <v>2.86</v>
      </c>
      <c r="G362" s="127">
        <v>3.81</v>
      </c>
      <c r="H362" s="128">
        <v>4.5599999999999996</v>
      </c>
    </row>
    <row r="363" spans="1:8" x14ac:dyDescent="0.2">
      <c r="A363" s="131"/>
      <c r="B363" s="107" t="s">
        <v>104</v>
      </c>
      <c r="C363" s="127">
        <v>5092.97</v>
      </c>
      <c r="D363" s="127">
        <v>-0.21</v>
      </c>
      <c r="E363" s="127">
        <v>0.72</v>
      </c>
      <c r="F363" s="127">
        <v>2.23</v>
      </c>
      <c r="G363" s="127">
        <v>3.59</v>
      </c>
      <c r="H363" s="128">
        <v>4.05</v>
      </c>
    </row>
    <row r="364" spans="1:8" ht="12" thickBot="1" x14ac:dyDescent="0.25">
      <c r="A364" s="132"/>
      <c r="B364" s="133" t="s">
        <v>105</v>
      </c>
      <c r="C364" s="134">
        <v>5100.6099999999997</v>
      </c>
      <c r="D364" s="134">
        <v>0.15</v>
      </c>
      <c r="E364" s="134">
        <v>0.39</v>
      </c>
      <c r="F364" s="134">
        <v>1.1100000000000001</v>
      </c>
      <c r="G364" s="134">
        <v>3.75</v>
      </c>
      <c r="H364" s="135">
        <v>3.75</v>
      </c>
    </row>
    <row r="365" spans="1:8" ht="12" thickTop="1" x14ac:dyDescent="0.2">
      <c r="A365" s="84"/>
      <c r="B365" s="107"/>
      <c r="C365" s="108"/>
      <c r="D365" s="108"/>
      <c r="E365" s="108"/>
      <c r="F365" s="108"/>
      <c r="G365" s="108"/>
      <c r="H365" s="98"/>
    </row>
    <row r="366" spans="1:8" x14ac:dyDescent="0.2">
      <c r="A366" s="84"/>
      <c r="B366" s="107"/>
      <c r="C366" s="108"/>
      <c r="D366" s="108"/>
      <c r="E366" s="108"/>
      <c r="F366" s="108"/>
      <c r="G366" s="108"/>
      <c r="H366" s="98"/>
    </row>
    <row r="367" spans="1:8" ht="16.5" x14ac:dyDescent="0.3">
      <c r="A367" s="160" t="s">
        <v>84</v>
      </c>
      <c r="B367" s="160"/>
      <c r="C367" s="160"/>
      <c r="D367" s="160"/>
      <c r="E367" s="160"/>
      <c r="F367" s="160"/>
      <c r="G367" s="160"/>
      <c r="H367" s="160"/>
    </row>
    <row r="368" spans="1:8" ht="12" thickBot="1" x14ac:dyDescent="0.25">
      <c r="A368" s="60"/>
      <c r="B368" s="60"/>
      <c r="C368" s="61"/>
      <c r="D368" s="60"/>
      <c r="E368" s="60"/>
      <c r="F368" s="60"/>
      <c r="G368" s="60"/>
      <c r="H368" s="62" t="s">
        <v>108</v>
      </c>
    </row>
    <row r="369" spans="1:8" ht="14.25" thickTop="1" x14ac:dyDescent="0.25">
      <c r="A369" s="63"/>
      <c r="B369" s="63"/>
      <c r="C369" s="64"/>
      <c r="D369" s="65"/>
      <c r="E369" s="66"/>
      <c r="F369" s="66" t="s">
        <v>86</v>
      </c>
      <c r="G369" s="66"/>
      <c r="H369" s="67"/>
    </row>
    <row r="370" spans="1:8" ht="13.5" x14ac:dyDescent="0.25">
      <c r="A370" s="70" t="s">
        <v>87</v>
      </c>
      <c r="B370" s="71" t="s">
        <v>88</v>
      </c>
      <c r="C370" s="72" t="s">
        <v>89</v>
      </c>
      <c r="D370" s="158" t="s">
        <v>90</v>
      </c>
      <c r="E370" s="159"/>
      <c r="F370" s="159"/>
      <c r="G370" s="159"/>
      <c r="H370" s="159"/>
    </row>
    <row r="371" spans="1:8" ht="13.5" x14ac:dyDescent="0.25">
      <c r="A371" s="73"/>
      <c r="B371" s="71"/>
      <c r="C371" s="74" t="s">
        <v>91</v>
      </c>
      <c r="D371" s="75" t="s">
        <v>92</v>
      </c>
      <c r="E371" s="75">
        <v>3</v>
      </c>
      <c r="F371" s="75">
        <v>6</v>
      </c>
      <c r="G371" s="75" t="s">
        <v>92</v>
      </c>
      <c r="H371" s="76">
        <v>12</v>
      </c>
    </row>
    <row r="372" spans="1:8" ht="14.25" thickBot="1" x14ac:dyDescent="0.3">
      <c r="A372" s="77"/>
      <c r="B372" s="77"/>
      <c r="C372" s="78"/>
      <c r="D372" s="79" t="s">
        <v>88</v>
      </c>
      <c r="E372" s="80" t="s">
        <v>93</v>
      </c>
      <c r="F372" s="80" t="s">
        <v>93</v>
      </c>
      <c r="G372" s="80" t="s">
        <v>87</v>
      </c>
      <c r="H372" s="81" t="s">
        <v>93</v>
      </c>
    </row>
    <row r="373" spans="1:8" x14ac:dyDescent="0.2">
      <c r="A373" s="131"/>
      <c r="B373" s="107"/>
      <c r="C373" s="127"/>
      <c r="D373" s="127"/>
      <c r="E373" s="127"/>
      <c r="F373" s="127"/>
      <c r="G373" s="127"/>
      <c r="H373" s="128"/>
    </row>
    <row r="374" spans="1:8" x14ac:dyDescent="0.2">
      <c r="A374" s="131">
        <v>2019</v>
      </c>
      <c r="B374" s="107" t="s">
        <v>94</v>
      </c>
      <c r="C374" s="127">
        <v>5116.93</v>
      </c>
      <c r="D374" s="127">
        <v>0.32</v>
      </c>
      <c r="E374" s="127">
        <v>0.26</v>
      </c>
      <c r="F374" s="127">
        <v>1.1000000000000001</v>
      </c>
      <c r="G374" s="127">
        <v>0.32</v>
      </c>
      <c r="H374" s="128">
        <v>3.78</v>
      </c>
    </row>
    <row r="375" spans="1:8" x14ac:dyDescent="0.2">
      <c r="A375" s="131"/>
      <c r="B375" s="107" t="s">
        <v>95</v>
      </c>
      <c r="C375" s="127">
        <v>5138.93</v>
      </c>
      <c r="D375" s="127">
        <v>0.43</v>
      </c>
      <c r="E375" s="127">
        <v>0.9</v>
      </c>
      <c r="F375" s="127">
        <v>1.63</v>
      </c>
      <c r="G375" s="127">
        <v>0.75</v>
      </c>
      <c r="H375" s="128">
        <v>3.89</v>
      </c>
    </row>
    <row r="376" spans="1:8" x14ac:dyDescent="0.2">
      <c r="A376" s="84"/>
      <c r="B376" s="130" t="s">
        <v>96</v>
      </c>
      <c r="C376" s="127">
        <v>5177.47</v>
      </c>
      <c r="D376" s="127">
        <v>0.75</v>
      </c>
      <c r="E376" s="127">
        <v>1.51</v>
      </c>
      <c r="F376" s="127">
        <v>1.9</v>
      </c>
      <c r="G376" s="127">
        <v>1.51</v>
      </c>
      <c r="H376" s="128">
        <v>4.58</v>
      </c>
    </row>
    <row r="377" spans="1:8" x14ac:dyDescent="0.2">
      <c r="A377" s="84"/>
      <c r="B377" s="130" t="s">
        <v>97</v>
      </c>
      <c r="C377" s="127">
        <v>5206.9799999999996</v>
      </c>
      <c r="D377" s="127">
        <v>0.56999999999999995</v>
      </c>
      <c r="E377" s="127">
        <v>1.76</v>
      </c>
      <c r="F377" s="127">
        <v>2.02</v>
      </c>
      <c r="G377" s="127">
        <v>2.09</v>
      </c>
      <c r="H377" s="128">
        <v>4.9400000000000004</v>
      </c>
    </row>
    <row r="378" spans="1:8" x14ac:dyDescent="0.2">
      <c r="A378" s="84"/>
      <c r="B378" s="130" t="s">
        <v>98</v>
      </c>
      <c r="C378" s="127">
        <v>5213.75</v>
      </c>
      <c r="D378" s="127">
        <v>0.13</v>
      </c>
      <c r="E378" s="127">
        <v>1.46</v>
      </c>
      <c r="F378" s="127">
        <v>2.37</v>
      </c>
      <c r="G378" s="127">
        <v>2.2200000000000002</v>
      </c>
      <c r="H378" s="127">
        <v>4.66</v>
      </c>
    </row>
    <row r="379" spans="1:8" x14ac:dyDescent="0.2">
      <c r="A379" s="84"/>
      <c r="B379" s="130" t="s">
        <v>99</v>
      </c>
      <c r="C379" s="127">
        <v>5214.2700000000004</v>
      </c>
      <c r="D379" s="127">
        <v>0.01</v>
      </c>
      <c r="E379" s="127">
        <v>0.71</v>
      </c>
      <c r="F379" s="127">
        <v>2.23</v>
      </c>
      <c r="G379" s="127">
        <v>2.23</v>
      </c>
      <c r="H379" s="127">
        <v>3.37</v>
      </c>
    </row>
    <row r="380" spans="1:8" x14ac:dyDescent="0.2">
      <c r="A380" s="84"/>
      <c r="B380" s="130" t="s">
        <v>100</v>
      </c>
      <c r="C380" s="127">
        <v>5224.18</v>
      </c>
      <c r="D380" s="127">
        <v>0.19</v>
      </c>
      <c r="E380" s="127">
        <v>0.33</v>
      </c>
      <c r="F380" s="127">
        <v>2.1</v>
      </c>
      <c r="G380" s="127">
        <v>2.42</v>
      </c>
      <c r="H380" s="127">
        <v>3.22</v>
      </c>
    </row>
    <row r="381" spans="1:8" x14ac:dyDescent="0.2">
      <c r="A381" s="84"/>
      <c r="B381" s="130" t="s">
        <v>101</v>
      </c>
      <c r="C381" s="127">
        <v>5229.93</v>
      </c>
      <c r="D381" s="127">
        <v>0.11</v>
      </c>
      <c r="E381" s="127">
        <v>0.31</v>
      </c>
      <c r="F381" s="127">
        <v>1.77</v>
      </c>
      <c r="G381" s="127">
        <v>2.54</v>
      </c>
      <c r="H381" s="127">
        <v>3.43</v>
      </c>
    </row>
    <row r="382" spans="1:8" x14ac:dyDescent="0.2">
      <c r="A382" s="84"/>
      <c r="B382" s="130" t="s">
        <v>102</v>
      </c>
      <c r="C382" s="127">
        <v>5227.84</v>
      </c>
      <c r="D382" s="127">
        <v>-0.04</v>
      </c>
      <c r="E382" s="127">
        <v>0.26</v>
      </c>
      <c r="F382" s="127">
        <v>0.97</v>
      </c>
      <c r="G382" s="127">
        <v>2.4900000000000002</v>
      </c>
      <c r="H382" s="127">
        <v>2.89</v>
      </c>
    </row>
    <row r="383" spans="1:8" x14ac:dyDescent="0.2">
      <c r="A383" s="84"/>
      <c r="B383" s="130" t="s">
        <v>103</v>
      </c>
      <c r="C383" s="127">
        <v>5233.07</v>
      </c>
      <c r="D383" s="127">
        <v>0.1</v>
      </c>
      <c r="E383" s="127">
        <v>0.17</v>
      </c>
      <c r="F383" s="127">
        <v>0.5</v>
      </c>
      <c r="G383" s="127">
        <v>2.6</v>
      </c>
      <c r="H383" s="127">
        <v>2.54</v>
      </c>
    </row>
    <row r="384" spans="1:8" x14ac:dyDescent="0.2">
      <c r="A384" s="84"/>
      <c r="B384" s="130" t="s">
        <v>104</v>
      </c>
      <c r="C384" s="127">
        <v>5259.76</v>
      </c>
      <c r="D384" s="127">
        <v>0.51</v>
      </c>
      <c r="E384" s="127">
        <v>0.56999999999999995</v>
      </c>
      <c r="F384" s="127">
        <v>0.88</v>
      </c>
      <c r="G384" s="127">
        <v>3.12</v>
      </c>
      <c r="H384" s="127">
        <v>3.27</v>
      </c>
    </row>
    <row r="385" spans="1:10" x14ac:dyDescent="0.2">
      <c r="A385" s="84"/>
      <c r="B385" s="130" t="s">
        <v>105</v>
      </c>
      <c r="C385" s="127">
        <v>5320.25</v>
      </c>
      <c r="D385" s="127">
        <v>1.1499999999999999</v>
      </c>
      <c r="E385" s="127">
        <v>1.77</v>
      </c>
      <c r="F385" s="127">
        <v>2.0299999999999998</v>
      </c>
      <c r="G385" s="127">
        <v>4.3099999999999996</v>
      </c>
      <c r="H385" s="127">
        <v>4.3099999999999996</v>
      </c>
      <c r="J385" s="136"/>
    </row>
    <row r="386" spans="1:10" x14ac:dyDescent="0.2">
      <c r="A386" s="84"/>
      <c r="B386" s="130"/>
      <c r="C386" s="127"/>
      <c r="D386" s="127"/>
      <c r="E386" s="127"/>
      <c r="F386" s="127"/>
      <c r="G386" s="127"/>
      <c r="H386" s="127"/>
    </row>
    <row r="387" spans="1:10" x14ac:dyDescent="0.2">
      <c r="A387" s="131">
        <v>2020</v>
      </c>
      <c r="B387" s="107" t="s">
        <v>94</v>
      </c>
      <c r="C387" s="127">
        <v>5331.42</v>
      </c>
      <c r="D387" s="127">
        <v>0.21</v>
      </c>
      <c r="E387" s="127">
        <v>1.88</v>
      </c>
      <c r="F387" s="127">
        <v>2.0499999999999998</v>
      </c>
      <c r="G387" s="127">
        <v>0.21</v>
      </c>
      <c r="H387" s="127">
        <v>4.1900000000000004</v>
      </c>
    </row>
    <row r="388" spans="1:10" x14ac:dyDescent="0.2">
      <c r="A388" s="84"/>
      <c r="B388" s="130" t="s">
        <v>95</v>
      </c>
      <c r="C388" s="127">
        <v>5344.75</v>
      </c>
      <c r="D388" s="127">
        <v>0.25</v>
      </c>
      <c r="E388" s="127">
        <v>1.62</v>
      </c>
      <c r="F388" s="127">
        <v>2.2000000000000002</v>
      </c>
      <c r="G388" s="127">
        <v>0.46</v>
      </c>
      <c r="H388" s="127">
        <v>4.01</v>
      </c>
    </row>
    <row r="389" spans="1:10" x14ac:dyDescent="0.2">
      <c r="A389" s="84"/>
      <c r="B389" s="130" t="s">
        <v>96</v>
      </c>
      <c r="C389" s="127">
        <v>5348.49</v>
      </c>
      <c r="D389" s="127">
        <v>7.0000000000000007E-2</v>
      </c>
      <c r="E389" s="127">
        <v>0.53</v>
      </c>
      <c r="F389" s="127">
        <v>2.31</v>
      </c>
      <c r="G389" s="127">
        <v>0.53</v>
      </c>
      <c r="H389" s="127">
        <v>3.3</v>
      </c>
    </row>
    <row r="390" spans="1:10" x14ac:dyDescent="0.2">
      <c r="A390" s="84"/>
      <c r="B390" s="130" t="s">
        <v>97</v>
      </c>
      <c r="C390" s="127">
        <v>5331.91</v>
      </c>
      <c r="D390" s="127">
        <v>-0.31</v>
      </c>
      <c r="E390" s="127">
        <v>0.01</v>
      </c>
      <c r="F390" s="127">
        <v>1.89</v>
      </c>
      <c r="G390" s="127">
        <v>0.22</v>
      </c>
      <c r="H390" s="127">
        <v>2.4</v>
      </c>
    </row>
    <row r="391" spans="1:10" x14ac:dyDescent="0.2">
      <c r="A391" s="131"/>
      <c r="B391" s="107" t="s">
        <v>98</v>
      </c>
      <c r="C391" s="127">
        <v>5311.65</v>
      </c>
      <c r="D391" s="127">
        <v>-0.38</v>
      </c>
      <c r="E391" s="127">
        <v>-0.62</v>
      </c>
      <c r="F391" s="127">
        <v>0.99</v>
      </c>
      <c r="G391" s="127">
        <v>-0.16</v>
      </c>
      <c r="H391" s="127">
        <v>1.88</v>
      </c>
    </row>
    <row r="392" spans="1:10" x14ac:dyDescent="0.2">
      <c r="A392" s="84"/>
      <c r="B392" s="130" t="s">
        <v>99</v>
      </c>
      <c r="C392" s="127">
        <v>5325.46</v>
      </c>
      <c r="D392" s="127">
        <v>0.26</v>
      </c>
      <c r="E392" s="127">
        <v>-0.43</v>
      </c>
      <c r="F392" s="127">
        <v>0.1</v>
      </c>
      <c r="G392" s="127">
        <v>0.1</v>
      </c>
      <c r="H392" s="127">
        <v>2.13</v>
      </c>
    </row>
    <row r="393" spans="1:10" x14ac:dyDescent="0.2">
      <c r="A393" s="84"/>
      <c r="B393" s="130" t="s">
        <v>100</v>
      </c>
      <c r="C393" s="127">
        <v>5344.63</v>
      </c>
      <c r="D393" s="127">
        <v>0.36</v>
      </c>
      <c r="E393" s="127">
        <v>0.24</v>
      </c>
      <c r="F393" s="127">
        <v>0.25</v>
      </c>
      <c r="G393" s="127">
        <v>0.46</v>
      </c>
      <c r="H393" s="127">
        <v>2.31</v>
      </c>
    </row>
    <row r="394" spans="1:10" x14ac:dyDescent="0.2">
      <c r="A394" s="84"/>
      <c r="B394" s="130" t="s">
        <v>101</v>
      </c>
      <c r="C394" s="127">
        <v>5357.46</v>
      </c>
      <c r="D394" s="127">
        <v>0.24</v>
      </c>
      <c r="E394" s="127">
        <v>0.86</v>
      </c>
      <c r="F394" s="127">
        <v>0.24</v>
      </c>
      <c r="G394" s="127">
        <v>0.7</v>
      </c>
      <c r="H394" s="127">
        <v>2.44</v>
      </c>
    </row>
    <row r="395" spans="1:10" x14ac:dyDescent="0.2">
      <c r="A395" s="84"/>
      <c r="B395" s="130" t="s">
        <v>102</v>
      </c>
      <c r="C395" s="127">
        <v>5391.75</v>
      </c>
      <c r="D395" s="127">
        <v>0.64</v>
      </c>
      <c r="E395" s="127">
        <v>1.24</v>
      </c>
      <c r="F395" s="127">
        <v>0.81</v>
      </c>
      <c r="G395" s="127">
        <v>1.34</v>
      </c>
      <c r="H395" s="127">
        <v>3.14</v>
      </c>
    </row>
    <row r="396" spans="1:10" x14ac:dyDescent="0.2">
      <c r="A396" s="131"/>
      <c r="B396" s="107" t="s">
        <v>103</v>
      </c>
      <c r="C396" s="127">
        <v>5438.12</v>
      </c>
      <c r="D396" s="127">
        <v>0.86</v>
      </c>
      <c r="E396" s="127">
        <v>1.75</v>
      </c>
      <c r="F396" s="127">
        <v>1.99</v>
      </c>
      <c r="G396" s="127">
        <v>2.2200000000000002</v>
      </c>
      <c r="H396" s="127">
        <v>3.92</v>
      </c>
    </row>
    <row r="397" spans="1:10" x14ac:dyDescent="0.2">
      <c r="A397" s="84"/>
      <c r="B397" s="130" t="s">
        <v>104</v>
      </c>
      <c r="C397" s="127">
        <v>5486.52</v>
      </c>
      <c r="D397" s="127">
        <v>0.89</v>
      </c>
      <c r="E397" s="127">
        <v>2.41</v>
      </c>
      <c r="F397" s="127">
        <v>3.29</v>
      </c>
      <c r="G397" s="127">
        <v>3.13</v>
      </c>
      <c r="H397" s="127">
        <v>4.3099999999999996</v>
      </c>
    </row>
    <row r="398" spans="1:10" x14ac:dyDescent="0.2">
      <c r="A398" s="84"/>
      <c r="B398" s="130" t="s">
        <v>105</v>
      </c>
      <c r="C398" s="137">
        <v>5560.59</v>
      </c>
      <c r="D398" s="137">
        <v>1.35</v>
      </c>
      <c r="E398" s="137">
        <v>3.13</v>
      </c>
      <c r="F398" s="137">
        <v>4.42</v>
      </c>
      <c r="G398" s="137">
        <v>4.5199999999999996</v>
      </c>
      <c r="H398" s="137">
        <v>4.5199999999999996</v>
      </c>
      <c r="J398" s="138">
        <f>($C$455/C398)-1</f>
        <v>0.3029876326073313</v>
      </c>
    </row>
    <row r="399" spans="1:10" x14ac:dyDescent="0.2">
      <c r="A399" s="131"/>
      <c r="B399" s="107"/>
      <c r="C399" s="137"/>
      <c r="D399" s="137"/>
      <c r="E399" s="137"/>
      <c r="F399" s="137"/>
      <c r="G399" s="137"/>
      <c r="H399" s="137"/>
    </row>
    <row r="400" spans="1:10" x14ac:dyDescent="0.2">
      <c r="A400" s="131">
        <v>2021</v>
      </c>
      <c r="B400" s="107" t="s">
        <v>94</v>
      </c>
      <c r="C400" s="137">
        <v>5574.49</v>
      </c>
      <c r="D400" s="137">
        <v>0.25</v>
      </c>
      <c r="E400" s="137">
        <v>2.5099999999999998</v>
      </c>
      <c r="F400" s="137">
        <v>4.3</v>
      </c>
      <c r="G400" s="137">
        <v>0.25</v>
      </c>
      <c r="H400" s="137">
        <v>4.5599999999999996</v>
      </c>
    </row>
    <row r="401" spans="1:17" x14ac:dyDescent="0.2">
      <c r="A401" s="131"/>
      <c r="B401" s="107" t="s">
        <v>95</v>
      </c>
      <c r="C401" s="137">
        <v>5622.43</v>
      </c>
      <c r="D401" s="137">
        <v>0.86</v>
      </c>
      <c r="E401" s="137">
        <v>2.48</v>
      </c>
      <c r="F401" s="137">
        <v>4.95</v>
      </c>
      <c r="G401" s="137">
        <v>1.1100000000000001</v>
      </c>
      <c r="H401" s="137">
        <v>5.2</v>
      </c>
    </row>
    <row r="402" spans="1:17" x14ac:dyDescent="0.2">
      <c r="A402" s="131"/>
      <c r="B402" s="107" t="s">
        <v>96</v>
      </c>
      <c r="C402" s="137">
        <v>5674.72</v>
      </c>
      <c r="D402" s="137">
        <v>0.93</v>
      </c>
      <c r="E402" s="137">
        <v>2.0499999999999998</v>
      </c>
      <c r="F402" s="137">
        <v>5.25</v>
      </c>
      <c r="G402" s="137">
        <v>2.0499999999999998</v>
      </c>
      <c r="H402" s="137">
        <v>6.1</v>
      </c>
    </row>
    <row r="403" spans="1:17" x14ac:dyDescent="0.2">
      <c r="A403" s="131"/>
      <c r="B403" s="107" t="s">
        <v>97</v>
      </c>
      <c r="C403" s="137">
        <v>5692.31</v>
      </c>
      <c r="D403" s="137">
        <v>0.31</v>
      </c>
      <c r="E403" s="137">
        <v>2.11</v>
      </c>
      <c r="F403" s="137">
        <v>4.67</v>
      </c>
      <c r="G403" s="137">
        <v>2.37</v>
      </c>
      <c r="H403" s="137">
        <v>6.76</v>
      </c>
    </row>
    <row r="404" spans="1:17" x14ac:dyDescent="0.2">
      <c r="A404" s="131"/>
      <c r="B404" s="107" t="s">
        <v>98</v>
      </c>
      <c r="C404" s="137">
        <v>5739.56</v>
      </c>
      <c r="D404" s="137">
        <v>0.83</v>
      </c>
      <c r="E404" s="137">
        <v>2.08</v>
      </c>
      <c r="F404" s="137">
        <v>4.6100000000000003</v>
      </c>
      <c r="G404" s="137">
        <v>3.22</v>
      </c>
      <c r="H404" s="137">
        <v>8.06</v>
      </c>
    </row>
    <row r="405" spans="1:17" x14ac:dyDescent="0.2">
      <c r="A405" s="84"/>
      <c r="B405" s="130" t="s">
        <v>99</v>
      </c>
      <c r="C405" s="137">
        <v>5769.98</v>
      </c>
      <c r="D405" s="137">
        <v>0.53</v>
      </c>
      <c r="E405" s="137">
        <v>1.68</v>
      </c>
      <c r="F405" s="137">
        <v>3.77</v>
      </c>
      <c r="G405" s="137">
        <v>3.77</v>
      </c>
      <c r="H405" s="137">
        <v>8.35</v>
      </c>
    </row>
    <row r="406" spans="1:17" x14ac:dyDescent="0.2">
      <c r="A406" s="84"/>
      <c r="B406" s="130" t="s">
        <v>100</v>
      </c>
      <c r="C406" s="137">
        <v>5825.37</v>
      </c>
      <c r="D406" s="137">
        <v>0.96</v>
      </c>
      <c r="E406" s="137">
        <v>2.34</v>
      </c>
      <c r="F406" s="137">
        <v>4.5</v>
      </c>
      <c r="G406" s="137">
        <v>4.76</v>
      </c>
      <c r="H406" s="137">
        <v>8.99</v>
      </c>
    </row>
    <row r="407" spans="1:17" x14ac:dyDescent="0.2">
      <c r="A407" s="84"/>
      <c r="B407" s="130" t="s">
        <v>101</v>
      </c>
      <c r="C407" s="137">
        <v>5876.05</v>
      </c>
      <c r="D407" s="137">
        <v>0.87</v>
      </c>
      <c r="E407" s="137">
        <v>2.38</v>
      </c>
      <c r="F407" s="137">
        <v>4.51</v>
      </c>
      <c r="G407" s="137">
        <v>5.67</v>
      </c>
      <c r="H407" s="137">
        <v>9.68</v>
      </c>
    </row>
    <row r="408" spans="1:17" x14ac:dyDescent="0.2">
      <c r="A408" s="131"/>
      <c r="B408" s="107" t="s">
        <v>102</v>
      </c>
      <c r="C408" s="137">
        <v>5944.21</v>
      </c>
      <c r="D408" s="137">
        <v>1.1599999999999999</v>
      </c>
      <c r="E408" s="137">
        <v>3.02</v>
      </c>
      <c r="F408" s="137">
        <v>4.75</v>
      </c>
      <c r="G408" s="137">
        <v>6.9</v>
      </c>
      <c r="H408" s="137">
        <v>10.25</v>
      </c>
    </row>
    <row r="409" spans="1:17" x14ac:dyDescent="0.2">
      <c r="A409" s="84"/>
      <c r="B409" s="130" t="s">
        <v>103</v>
      </c>
      <c r="C409" s="137">
        <v>6018.51</v>
      </c>
      <c r="D409" s="137">
        <v>1.25</v>
      </c>
      <c r="E409" s="137">
        <v>3.32</v>
      </c>
      <c r="F409" s="137">
        <v>5.73</v>
      </c>
      <c r="G409" s="137">
        <v>8.24</v>
      </c>
      <c r="H409" s="137">
        <v>10.67</v>
      </c>
    </row>
    <row r="410" spans="1:17" x14ac:dyDescent="0.2">
      <c r="A410" s="131"/>
      <c r="B410" s="107" t="s">
        <v>104</v>
      </c>
      <c r="C410" s="137">
        <v>6075.69</v>
      </c>
      <c r="D410" s="137">
        <v>0.95</v>
      </c>
      <c r="E410" s="137">
        <v>3.4</v>
      </c>
      <c r="F410" s="137">
        <v>5.86</v>
      </c>
      <c r="G410" s="137">
        <v>9.26</v>
      </c>
      <c r="H410" s="137">
        <v>10.74</v>
      </c>
    </row>
    <row r="411" spans="1:17" x14ac:dyDescent="0.2">
      <c r="A411" s="131"/>
      <c r="B411" s="107" t="s">
        <v>105</v>
      </c>
      <c r="C411" s="137">
        <v>6120.04</v>
      </c>
      <c r="D411" s="137">
        <v>0.73</v>
      </c>
      <c r="E411" s="137">
        <v>2.96</v>
      </c>
      <c r="F411" s="137">
        <v>6.07</v>
      </c>
      <c r="G411" s="137">
        <v>10.06</v>
      </c>
      <c r="H411" s="137">
        <v>10.06</v>
      </c>
      <c r="J411" s="138">
        <f>($C$455/C411)-1</f>
        <v>0.18387788315109055</v>
      </c>
    </row>
    <row r="412" spans="1:17" x14ac:dyDescent="0.2">
      <c r="A412" s="131"/>
      <c r="B412" s="107"/>
      <c r="C412" s="137"/>
      <c r="D412" s="137"/>
      <c r="E412" s="137"/>
      <c r="F412" s="137"/>
      <c r="G412" s="137"/>
      <c r="H412" s="137"/>
    </row>
    <row r="413" spans="1:17" x14ac:dyDescent="0.2">
      <c r="A413" s="131">
        <v>2022</v>
      </c>
      <c r="B413" s="107" t="s">
        <v>94</v>
      </c>
      <c r="C413" s="137">
        <v>6153.09</v>
      </c>
      <c r="D413" s="137">
        <v>0.54</v>
      </c>
      <c r="E413" s="137">
        <v>2.2400000000000002</v>
      </c>
      <c r="F413" s="137">
        <v>5.63</v>
      </c>
      <c r="G413" s="137">
        <v>0.54</v>
      </c>
      <c r="H413" s="137">
        <v>10.38</v>
      </c>
    </row>
    <row r="414" spans="1:17" x14ac:dyDescent="0.2">
      <c r="A414" s="84"/>
      <c r="B414" s="130" t="s">
        <v>95</v>
      </c>
      <c r="C414" s="137">
        <v>6215.24</v>
      </c>
      <c r="D414" s="137">
        <v>1.01</v>
      </c>
      <c r="E414" s="137">
        <v>2.2999999999999998</v>
      </c>
      <c r="F414" s="137">
        <v>5.77</v>
      </c>
      <c r="G414" s="137">
        <v>1.56</v>
      </c>
      <c r="H414" s="137">
        <v>10.54</v>
      </c>
    </row>
    <row r="415" spans="1:17" x14ac:dyDescent="0.2">
      <c r="A415" s="131"/>
      <c r="B415" s="107" t="s">
        <v>96</v>
      </c>
      <c r="C415" s="137">
        <v>6315.93</v>
      </c>
      <c r="D415" s="137">
        <v>1.62</v>
      </c>
      <c r="E415" s="137">
        <v>3.2</v>
      </c>
      <c r="F415" s="137">
        <v>6.25</v>
      </c>
      <c r="G415" s="137">
        <v>3.2</v>
      </c>
      <c r="H415" s="137">
        <v>11.3</v>
      </c>
      <c r="N415" s="140">
        <v>2021</v>
      </c>
      <c r="O415" s="140">
        <v>2022</v>
      </c>
      <c r="P415" s="140">
        <v>2023</v>
      </c>
      <c r="Q415" s="140">
        <v>2024</v>
      </c>
    </row>
    <row r="416" spans="1:17" x14ac:dyDescent="0.2">
      <c r="A416" s="131"/>
      <c r="B416" s="107" t="s">
        <v>97</v>
      </c>
      <c r="C416" s="137">
        <v>6382.88</v>
      </c>
      <c r="D416" s="137">
        <v>1.06</v>
      </c>
      <c r="E416" s="137">
        <v>3.73</v>
      </c>
      <c r="F416" s="137">
        <v>6.05</v>
      </c>
      <c r="G416" s="137">
        <v>4.29</v>
      </c>
      <c r="H416" s="137">
        <v>12.13</v>
      </c>
      <c r="N416" s="145">
        <v>0.30298763260733103</v>
      </c>
      <c r="O416" s="145">
        <v>0.18387788315109055</v>
      </c>
      <c r="P416" s="145">
        <v>0.11913488999998445</v>
      </c>
      <c r="Q416" s="145">
        <v>6.9701931268058015E-2</v>
      </c>
    </row>
    <row r="417" spans="1:14" x14ac:dyDescent="0.2">
      <c r="A417" s="131"/>
      <c r="B417" s="107" t="s">
        <v>98</v>
      </c>
      <c r="C417" s="137">
        <v>6412.88</v>
      </c>
      <c r="D417" s="137">
        <v>0.47</v>
      </c>
      <c r="E417" s="137">
        <v>3.18</v>
      </c>
      <c r="F417" s="137">
        <v>5.55</v>
      </c>
      <c r="G417" s="137">
        <v>4.78</v>
      </c>
      <c r="H417" s="137">
        <v>11.73</v>
      </c>
    </row>
    <row r="418" spans="1:14" x14ac:dyDescent="0.2">
      <c r="A418" s="84"/>
      <c r="B418" s="130" t="s">
        <v>99</v>
      </c>
      <c r="C418" s="137">
        <v>6455.85</v>
      </c>
      <c r="D418" s="137">
        <v>0.67</v>
      </c>
      <c r="E418" s="137">
        <v>2.2200000000000002</v>
      </c>
      <c r="F418" s="137">
        <v>5.49</v>
      </c>
      <c r="G418" s="137">
        <v>5.49</v>
      </c>
      <c r="H418" s="137">
        <v>11.89</v>
      </c>
      <c r="N418" s="139"/>
    </row>
    <row r="419" spans="1:14" x14ac:dyDescent="0.2">
      <c r="A419" s="84"/>
      <c r="B419" s="130" t="s">
        <v>100</v>
      </c>
      <c r="C419" s="137">
        <v>6411.95</v>
      </c>
      <c r="D419" s="137">
        <v>-0.68</v>
      </c>
      <c r="E419" s="137">
        <v>0.46</v>
      </c>
      <c r="F419" s="137">
        <v>4.21</v>
      </c>
      <c r="G419" s="137">
        <v>4.7699999999999996</v>
      </c>
      <c r="H419" s="137">
        <v>10.07</v>
      </c>
    </row>
    <row r="420" spans="1:14" x14ac:dyDescent="0.2">
      <c r="A420" s="84"/>
      <c r="B420" s="130" t="s">
        <v>101</v>
      </c>
      <c r="C420" s="137">
        <v>6388.87</v>
      </c>
      <c r="D420" s="137">
        <v>-0.36</v>
      </c>
      <c r="E420" s="137">
        <v>-0.37</v>
      </c>
      <c r="F420" s="137">
        <v>2.79</v>
      </c>
      <c r="G420" s="137">
        <v>4.3899999999999997</v>
      </c>
      <c r="H420" s="137">
        <v>8.73</v>
      </c>
    </row>
    <row r="421" spans="1:14" x14ac:dyDescent="0.2">
      <c r="A421" s="84"/>
      <c r="B421" s="130" t="s">
        <v>102</v>
      </c>
      <c r="C421" s="137">
        <v>6370.34</v>
      </c>
      <c r="D421" s="137">
        <v>-0.28999999999999998</v>
      </c>
      <c r="E421" s="137">
        <v>-1.32</v>
      </c>
      <c r="F421" s="137">
        <v>0.86</v>
      </c>
      <c r="G421" s="137">
        <v>4.09</v>
      </c>
      <c r="H421" s="137">
        <v>7.17</v>
      </c>
    </row>
    <row r="422" spans="1:14" x14ac:dyDescent="0.2">
      <c r="A422" s="84"/>
      <c r="B422" s="130" t="s">
        <v>103</v>
      </c>
      <c r="C422" s="137">
        <v>6407.93</v>
      </c>
      <c r="D422" s="137">
        <v>0.59</v>
      </c>
      <c r="E422" s="137">
        <v>-0.06</v>
      </c>
      <c r="F422" s="137">
        <v>0.39</v>
      </c>
      <c r="G422" s="137">
        <v>4.7</v>
      </c>
      <c r="H422" s="137">
        <v>6.47</v>
      </c>
    </row>
    <row r="423" spans="1:14" x14ac:dyDescent="0.2">
      <c r="A423" s="131"/>
      <c r="B423" s="141" t="s">
        <v>104</v>
      </c>
      <c r="C423" s="137">
        <v>6434.2</v>
      </c>
      <c r="D423" s="137">
        <v>0.41</v>
      </c>
      <c r="E423" s="137">
        <v>0.71</v>
      </c>
      <c r="F423" s="137">
        <v>0.33</v>
      </c>
      <c r="G423" s="137">
        <v>5.13</v>
      </c>
      <c r="H423" s="137">
        <v>5.9</v>
      </c>
    </row>
    <row r="424" spans="1:14" x14ac:dyDescent="0.2">
      <c r="A424" s="131"/>
      <c r="B424" s="107" t="s">
        <v>105</v>
      </c>
      <c r="C424" s="137">
        <v>6474.09</v>
      </c>
      <c r="D424" s="137">
        <v>0.62</v>
      </c>
      <c r="E424" s="137">
        <v>1.63</v>
      </c>
      <c r="F424" s="137">
        <v>0.28000000000000003</v>
      </c>
      <c r="G424" s="137">
        <v>5.79</v>
      </c>
      <c r="H424" s="137">
        <v>5.79</v>
      </c>
      <c r="J424" s="138">
        <f>($C$455/C424)-1</f>
        <v>0.11913488999998445</v>
      </c>
    </row>
    <row r="425" spans="1:14" x14ac:dyDescent="0.2">
      <c r="A425" s="131"/>
      <c r="B425" s="107"/>
      <c r="C425" s="137"/>
      <c r="D425" s="137"/>
      <c r="E425" s="137"/>
      <c r="F425" s="137"/>
      <c r="G425" s="137"/>
      <c r="H425" s="137"/>
    </row>
    <row r="426" spans="1:14" x14ac:dyDescent="0.2">
      <c r="A426" s="131">
        <v>2023</v>
      </c>
      <c r="B426" s="107" t="s">
        <v>94</v>
      </c>
      <c r="C426" s="137">
        <v>6508.4</v>
      </c>
      <c r="D426" s="137">
        <v>0.53</v>
      </c>
      <c r="E426" s="137">
        <v>1.57</v>
      </c>
      <c r="F426" s="137">
        <v>1.5</v>
      </c>
      <c r="G426" s="137">
        <v>0.53</v>
      </c>
      <c r="H426" s="137">
        <v>5.77</v>
      </c>
    </row>
    <row r="427" spans="1:14" x14ac:dyDescent="0.2">
      <c r="A427" s="131"/>
      <c r="B427" s="107" t="s">
        <v>95</v>
      </c>
      <c r="C427" s="137">
        <v>6563.07</v>
      </c>
      <c r="D427" s="137">
        <v>0.84</v>
      </c>
      <c r="E427" s="137">
        <v>2</v>
      </c>
      <c r="F427" s="137">
        <v>2.73</v>
      </c>
      <c r="G427" s="137">
        <v>1.37</v>
      </c>
      <c r="H427" s="137">
        <v>5.6</v>
      </c>
    </row>
    <row r="428" spans="1:14" x14ac:dyDescent="0.2">
      <c r="A428" s="84"/>
      <c r="B428" s="130" t="s">
        <v>96</v>
      </c>
      <c r="C428" s="137">
        <v>6609.67</v>
      </c>
      <c r="D428" s="137">
        <v>0.71</v>
      </c>
      <c r="E428" s="137">
        <v>2.09</v>
      </c>
      <c r="F428" s="137">
        <v>3.76</v>
      </c>
      <c r="G428" s="137">
        <v>2.09</v>
      </c>
      <c r="H428" s="137">
        <v>4.6500000000000004</v>
      </c>
    </row>
    <row r="429" spans="1:14" x14ac:dyDescent="0.2">
      <c r="A429" s="84"/>
      <c r="B429" s="130" t="s">
        <v>97</v>
      </c>
      <c r="C429" s="137">
        <v>6649.99</v>
      </c>
      <c r="D429" s="137">
        <v>0.61</v>
      </c>
      <c r="E429" s="137">
        <v>2.1800000000000002</v>
      </c>
      <c r="F429" s="137">
        <v>3.78</v>
      </c>
      <c r="G429" s="137">
        <v>2.72</v>
      </c>
      <c r="H429" s="137">
        <v>4.18</v>
      </c>
    </row>
    <row r="430" spans="1:14" x14ac:dyDescent="0.2">
      <c r="A430" s="84"/>
      <c r="B430" s="130" t="s">
        <v>98</v>
      </c>
      <c r="C430" s="137">
        <v>6665.28</v>
      </c>
      <c r="D430" s="137">
        <v>0.23</v>
      </c>
      <c r="E430" s="137">
        <v>1.56</v>
      </c>
      <c r="F430" s="137">
        <v>3.59</v>
      </c>
      <c r="G430" s="137">
        <v>2.95</v>
      </c>
      <c r="H430" s="137">
        <v>3.94</v>
      </c>
    </row>
    <row r="431" spans="1:14" x14ac:dyDescent="0.2">
      <c r="A431" s="84"/>
      <c r="B431" s="130" t="s">
        <v>99</v>
      </c>
      <c r="C431" s="137">
        <v>6659.95</v>
      </c>
      <c r="D431" s="137">
        <v>-0.08</v>
      </c>
      <c r="E431" s="137">
        <v>0.76</v>
      </c>
      <c r="F431" s="137">
        <v>2.87</v>
      </c>
      <c r="G431" s="137">
        <v>2.87</v>
      </c>
      <c r="H431" s="137">
        <v>3.16</v>
      </c>
    </row>
    <row r="432" spans="1:14" x14ac:dyDescent="0.2">
      <c r="A432" s="84"/>
      <c r="B432" s="130" t="s">
        <v>100</v>
      </c>
      <c r="C432" s="137">
        <v>6667.94</v>
      </c>
      <c r="D432" s="137">
        <v>0.12</v>
      </c>
      <c r="E432" s="137">
        <v>0.27</v>
      </c>
      <c r="F432" s="137">
        <v>2.4500000000000002</v>
      </c>
      <c r="G432" s="137">
        <v>2.99</v>
      </c>
      <c r="H432" s="137">
        <v>3.99</v>
      </c>
    </row>
    <row r="433" spans="1:10" x14ac:dyDescent="0.2">
      <c r="A433" s="84"/>
      <c r="B433" s="130" t="s">
        <v>101</v>
      </c>
      <c r="C433" s="137">
        <v>6683.28</v>
      </c>
      <c r="D433" s="137">
        <v>0.23</v>
      </c>
      <c r="E433" s="137">
        <v>0.27</v>
      </c>
      <c r="F433" s="137">
        <v>1.83</v>
      </c>
      <c r="G433" s="137">
        <v>3.23</v>
      </c>
      <c r="H433" s="137">
        <v>4.6100000000000003</v>
      </c>
    </row>
    <row r="434" spans="1:10" x14ac:dyDescent="0.2">
      <c r="A434" s="84"/>
      <c r="B434" s="130" t="s">
        <v>102</v>
      </c>
      <c r="C434" s="137">
        <v>6700.66</v>
      </c>
      <c r="D434" s="137">
        <v>0.26</v>
      </c>
      <c r="E434" s="137">
        <v>0.61</v>
      </c>
      <c r="F434" s="137">
        <v>1.38</v>
      </c>
      <c r="G434" s="137">
        <v>3.5</v>
      </c>
      <c r="H434" s="137">
        <v>5.19</v>
      </c>
    </row>
    <row r="435" spans="1:10" x14ac:dyDescent="0.2">
      <c r="A435" s="84"/>
      <c r="B435" s="130" t="s">
        <v>103</v>
      </c>
      <c r="C435" s="137">
        <v>6716.74</v>
      </c>
      <c r="D435" s="137">
        <v>0.24</v>
      </c>
      <c r="E435" s="137">
        <v>0.73</v>
      </c>
      <c r="F435" s="137">
        <v>1</v>
      </c>
      <c r="G435" s="137">
        <v>3.75</v>
      </c>
      <c r="H435" s="137">
        <v>4.82</v>
      </c>
    </row>
    <row r="436" spans="1:10" x14ac:dyDescent="0.2">
      <c r="A436" s="84"/>
      <c r="B436" s="130" t="s">
        <v>104</v>
      </c>
      <c r="C436" s="137">
        <v>6735.55</v>
      </c>
      <c r="D436" s="137">
        <v>0.28000000000000003</v>
      </c>
      <c r="E436" s="137">
        <v>0.78</v>
      </c>
      <c r="F436" s="137">
        <v>1.05</v>
      </c>
      <c r="G436" s="137">
        <v>4.04</v>
      </c>
      <c r="H436" s="137">
        <v>4.68</v>
      </c>
    </row>
    <row r="437" spans="1:10" x14ac:dyDescent="0.2">
      <c r="A437" s="84"/>
      <c r="B437" s="130" t="s">
        <v>105</v>
      </c>
      <c r="C437" s="137">
        <v>6773.27</v>
      </c>
      <c r="D437" s="137">
        <v>0.56000000000000005</v>
      </c>
      <c r="E437" s="137">
        <v>1.08</v>
      </c>
      <c r="F437" s="137">
        <v>1.7</v>
      </c>
      <c r="G437" s="137">
        <v>4.62</v>
      </c>
      <c r="H437" s="137">
        <v>4.62</v>
      </c>
      <c r="J437" s="138">
        <f>($C$455/C437)-1</f>
        <v>6.9701931268058015E-2</v>
      </c>
    </row>
    <row r="438" spans="1:10" x14ac:dyDescent="0.2">
      <c r="A438" s="84"/>
      <c r="B438" s="130"/>
      <c r="C438" s="137"/>
      <c r="D438" s="137"/>
      <c r="E438" s="137"/>
      <c r="F438" s="137"/>
      <c r="G438" s="137"/>
      <c r="H438" s="137"/>
    </row>
    <row r="439" spans="1:10" x14ac:dyDescent="0.2">
      <c r="A439" s="131"/>
      <c r="B439" s="107"/>
      <c r="C439" s="137"/>
      <c r="D439" s="137"/>
      <c r="E439" s="137"/>
      <c r="F439" s="137"/>
      <c r="G439" s="137"/>
      <c r="H439" s="137"/>
    </row>
    <row r="440" spans="1:10" x14ac:dyDescent="0.2">
      <c r="A440" s="131">
        <v>2024</v>
      </c>
      <c r="B440" s="130" t="s">
        <v>94</v>
      </c>
      <c r="C440" s="137">
        <v>6801.72</v>
      </c>
      <c r="D440" s="137">
        <v>0.42</v>
      </c>
      <c r="E440" s="137">
        <v>1.27</v>
      </c>
      <c r="F440" s="137">
        <v>2.0099999999999998</v>
      </c>
      <c r="G440" s="137">
        <v>0.42</v>
      </c>
      <c r="H440" s="137">
        <v>4.51</v>
      </c>
    </row>
    <row r="441" spans="1:10" x14ac:dyDescent="0.2">
      <c r="A441" s="131"/>
      <c r="B441" s="130" t="s">
        <v>95</v>
      </c>
      <c r="C441" s="137">
        <v>6858.17</v>
      </c>
      <c r="D441" s="137">
        <v>0.83</v>
      </c>
      <c r="E441" s="137">
        <v>1.82</v>
      </c>
      <c r="F441" s="137">
        <v>2.62</v>
      </c>
      <c r="G441" s="137">
        <v>1.25</v>
      </c>
      <c r="H441" s="137">
        <v>4.5</v>
      </c>
    </row>
    <row r="442" spans="1:10" x14ac:dyDescent="0.2">
      <c r="A442" s="84"/>
      <c r="B442" s="130" t="s">
        <v>96</v>
      </c>
      <c r="C442" s="137">
        <v>6869.14</v>
      </c>
      <c r="D442" s="137">
        <v>0.16</v>
      </c>
      <c r="E442" s="137">
        <v>1.42</v>
      </c>
      <c r="F442" s="137">
        <v>2.5099999999999998</v>
      </c>
      <c r="G442" s="137">
        <v>1.42</v>
      </c>
      <c r="H442" s="137">
        <v>3.93</v>
      </c>
    </row>
    <row r="443" spans="1:10" x14ac:dyDescent="0.2">
      <c r="A443" s="84"/>
      <c r="B443" s="130" t="s">
        <v>97</v>
      </c>
      <c r="C443" s="137">
        <v>6895.24</v>
      </c>
      <c r="D443" s="137">
        <v>0.38</v>
      </c>
      <c r="E443" s="137">
        <v>1.37</v>
      </c>
      <c r="F443" s="137">
        <v>2.66</v>
      </c>
      <c r="G443" s="137">
        <v>1.8</v>
      </c>
      <c r="H443" s="137">
        <v>3.69</v>
      </c>
    </row>
    <row r="444" spans="1:10" x14ac:dyDescent="0.2">
      <c r="A444" s="84"/>
      <c r="B444" s="130" t="s">
        <v>98</v>
      </c>
      <c r="C444" s="137">
        <v>6926.96</v>
      </c>
      <c r="D444" s="137">
        <v>0.46</v>
      </c>
      <c r="E444" s="137">
        <v>1</v>
      </c>
      <c r="F444" s="137">
        <v>2.84</v>
      </c>
      <c r="G444" s="137">
        <v>2.27</v>
      </c>
      <c r="H444" s="137">
        <v>3.93</v>
      </c>
    </row>
    <row r="445" spans="1:10" x14ac:dyDescent="0.2">
      <c r="A445" s="84"/>
      <c r="B445" s="130" t="s">
        <v>99</v>
      </c>
      <c r="C445" s="137">
        <v>6941.51</v>
      </c>
      <c r="D445" s="137">
        <v>0.21</v>
      </c>
      <c r="E445" s="137">
        <v>1.05</v>
      </c>
      <c r="F445" s="137">
        <v>2.48</v>
      </c>
      <c r="G445" s="137">
        <v>2.48</v>
      </c>
      <c r="H445" s="137">
        <v>4.2300000000000004</v>
      </c>
    </row>
    <row r="446" spans="1:10" x14ac:dyDescent="0.2">
      <c r="A446" s="84"/>
      <c r="B446" s="130" t="s">
        <v>100</v>
      </c>
      <c r="C446" s="137">
        <v>6967.89</v>
      </c>
      <c r="D446" s="137">
        <v>0.38</v>
      </c>
      <c r="E446" s="137">
        <v>1.05</v>
      </c>
      <c r="F446" s="137">
        <v>2.44</v>
      </c>
      <c r="G446" s="137">
        <v>2.87</v>
      </c>
      <c r="H446" s="137">
        <v>4.5</v>
      </c>
    </row>
    <row r="447" spans="1:10" x14ac:dyDescent="0.2">
      <c r="A447" s="84"/>
      <c r="B447" s="130" t="s">
        <v>101</v>
      </c>
      <c r="C447" s="137">
        <v>6966.5</v>
      </c>
      <c r="D447" s="137">
        <v>-0.02</v>
      </c>
      <c r="E447" s="137">
        <v>0.56999999999999995</v>
      </c>
      <c r="F447" s="137">
        <v>1.58</v>
      </c>
      <c r="G447" s="137">
        <v>2.85</v>
      </c>
      <c r="H447" s="137">
        <v>4.24</v>
      </c>
    </row>
    <row r="448" spans="1:10" x14ac:dyDescent="0.2">
      <c r="A448" s="84"/>
      <c r="B448" s="130" t="s">
        <v>102</v>
      </c>
      <c r="C448" s="137">
        <v>6997.15</v>
      </c>
      <c r="D448" s="137">
        <v>0.44</v>
      </c>
      <c r="E448" s="137">
        <v>0.8</v>
      </c>
      <c r="F448" s="137">
        <v>1.86</v>
      </c>
      <c r="G448" s="137">
        <v>3.31</v>
      </c>
      <c r="H448" s="137">
        <v>4.42</v>
      </c>
    </row>
    <row r="449" spans="1:8" x14ac:dyDescent="0.2">
      <c r="A449" s="84"/>
      <c r="B449" s="130" t="s">
        <v>103</v>
      </c>
      <c r="C449" s="137">
        <v>7036.33</v>
      </c>
      <c r="D449" s="137">
        <v>0.56000000000000005</v>
      </c>
      <c r="E449" s="137">
        <v>0.98</v>
      </c>
      <c r="F449" s="137">
        <v>2.0499999999999998</v>
      </c>
      <c r="G449" s="137">
        <v>3.88</v>
      </c>
      <c r="H449" s="137">
        <v>4.76</v>
      </c>
    </row>
    <row r="450" spans="1:8" x14ac:dyDescent="0.2">
      <c r="A450" s="84"/>
      <c r="B450" s="130" t="s">
        <v>104</v>
      </c>
      <c r="C450" s="137">
        <v>7063.77</v>
      </c>
      <c r="D450" s="137">
        <v>0.39</v>
      </c>
      <c r="E450" s="137">
        <v>1.4</v>
      </c>
      <c r="F450" s="137">
        <v>1.98</v>
      </c>
      <c r="G450" s="137">
        <v>4.29</v>
      </c>
      <c r="H450" s="137">
        <v>4.87</v>
      </c>
    </row>
    <row r="451" spans="1:8" x14ac:dyDescent="0.2">
      <c r="A451" s="84"/>
      <c r="B451" s="130" t="s">
        <v>105</v>
      </c>
      <c r="C451" s="137">
        <v>7100.5</v>
      </c>
      <c r="D451" s="137">
        <v>0.52</v>
      </c>
      <c r="E451" s="137">
        <v>1.48</v>
      </c>
      <c r="F451" s="137">
        <v>2.29</v>
      </c>
      <c r="G451" s="137">
        <v>4.83</v>
      </c>
      <c r="H451" s="137">
        <v>4.83</v>
      </c>
    </row>
    <row r="452" spans="1:8" x14ac:dyDescent="0.2">
      <c r="A452" s="84"/>
      <c r="B452" s="130"/>
      <c r="C452" s="137"/>
      <c r="D452" s="137"/>
      <c r="E452" s="137"/>
      <c r="F452" s="137"/>
      <c r="G452" s="137"/>
      <c r="H452" s="137"/>
    </row>
    <row r="453" spans="1:8" x14ac:dyDescent="0.2">
      <c r="A453" s="84">
        <v>2025</v>
      </c>
      <c r="B453" s="130" t="s">
        <v>94</v>
      </c>
      <c r="C453" s="137">
        <v>7111.86</v>
      </c>
      <c r="D453" s="137">
        <v>0.16</v>
      </c>
      <c r="E453" s="137">
        <v>1.07</v>
      </c>
      <c r="F453" s="137">
        <v>2.0699999999999998</v>
      </c>
      <c r="G453" s="137">
        <v>0.16</v>
      </c>
      <c r="H453" s="137">
        <v>4.5599999999999996</v>
      </c>
    </row>
    <row r="454" spans="1:8" x14ac:dyDescent="0.2">
      <c r="A454" s="84"/>
      <c r="B454" s="130" t="s">
        <v>95</v>
      </c>
      <c r="C454" s="137">
        <v>7205.03</v>
      </c>
      <c r="D454" s="137">
        <v>1.31</v>
      </c>
      <c r="E454" s="137">
        <v>2</v>
      </c>
      <c r="F454" s="137">
        <v>3.42</v>
      </c>
      <c r="G454" s="137">
        <v>1.47</v>
      </c>
      <c r="H454" s="137">
        <v>5.0599999999999996</v>
      </c>
    </row>
    <row r="455" spans="1:8" x14ac:dyDescent="0.2">
      <c r="A455" s="84"/>
      <c r="B455" s="130" t="s">
        <v>96</v>
      </c>
      <c r="C455" s="137">
        <v>7245.38</v>
      </c>
      <c r="D455" s="137">
        <v>0.56000000000000005</v>
      </c>
      <c r="E455" s="137">
        <v>2.04</v>
      </c>
      <c r="F455" s="137">
        <v>3.55</v>
      </c>
      <c r="G455" s="137">
        <v>2.04</v>
      </c>
      <c r="H455" s="137">
        <v>5.48</v>
      </c>
    </row>
    <row r="456" spans="1:8" x14ac:dyDescent="0.2">
      <c r="A456" s="84"/>
      <c r="B456" s="130"/>
      <c r="C456" s="137"/>
      <c r="D456" s="137"/>
      <c r="E456" s="137"/>
      <c r="F456" s="137"/>
      <c r="G456" s="137"/>
      <c r="H456" s="137"/>
    </row>
    <row r="457" spans="1:8" ht="12" thickBot="1" x14ac:dyDescent="0.25">
      <c r="A457" s="142"/>
      <c r="B457" s="133"/>
      <c r="C457" s="134"/>
      <c r="D457" s="134"/>
      <c r="E457" s="134"/>
      <c r="F457" s="134"/>
      <c r="G457" s="134"/>
      <c r="H457" s="135"/>
    </row>
    <row r="458" spans="1:8" ht="12" thickTop="1" x14ac:dyDescent="0.2">
      <c r="A458" s="91" t="s">
        <v>109</v>
      </c>
    </row>
    <row r="459" spans="1:8" x14ac:dyDescent="0.2">
      <c r="A459" s="57" t="s">
        <v>110</v>
      </c>
      <c r="B459" s="57"/>
      <c r="C459" s="122"/>
      <c r="D459" s="57"/>
      <c r="E459" s="122"/>
      <c r="F459" s="57"/>
      <c r="G459" s="57"/>
      <c r="H459" s="143"/>
    </row>
    <row r="460" spans="1:8" x14ac:dyDescent="0.2">
      <c r="A460" s="57"/>
      <c r="B460" s="57"/>
      <c r="C460" s="122"/>
      <c r="D460" s="57"/>
      <c r="E460" s="122"/>
      <c r="F460" s="57"/>
      <c r="G460" s="57"/>
      <c r="H460" s="143"/>
    </row>
    <row r="461" spans="1:8" x14ac:dyDescent="0.2">
      <c r="A461" s="57"/>
      <c r="B461" s="122"/>
      <c r="C461" s="122"/>
      <c r="D461" s="57"/>
      <c r="E461" s="122"/>
      <c r="F461" s="57"/>
      <c r="G461" s="57"/>
      <c r="H461" s="143"/>
    </row>
    <row r="462" spans="1:8" x14ac:dyDescent="0.2">
      <c r="A462" s="57"/>
      <c r="B462" s="57"/>
      <c r="C462" s="122"/>
      <c r="D462" s="122"/>
      <c r="E462" s="122"/>
      <c r="F462" s="122"/>
      <c r="G462" s="122"/>
      <c r="H462" s="122"/>
    </row>
    <row r="463" spans="1:8" x14ac:dyDescent="0.2">
      <c r="A463" s="57"/>
      <c r="B463" s="57"/>
      <c r="C463" s="122"/>
      <c r="D463" s="57"/>
      <c r="E463" s="122"/>
      <c r="F463" s="57"/>
      <c r="G463" s="57"/>
      <c r="H463" s="143"/>
    </row>
    <row r="464" spans="1:8" x14ac:dyDescent="0.2">
      <c r="A464" s="57"/>
      <c r="B464" s="57"/>
      <c r="C464" s="122"/>
      <c r="D464" s="57"/>
      <c r="E464" s="122"/>
      <c r="F464" s="57"/>
      <c r="G464" s="57"/>
      <c r="H464" s="143"/>
    </row>
    <row r="465" spans="1:14" x14ac:dyDescent="0.2">
      <c r="A465" s="57"/>
      <c r="B465" s="57"/>
      <c r="C465" s="122"/>
      <c r="D465" s="57"/>
      <c r="E465" s="122"/>
      <c r="F465" s="57"/>
      <c r="G465" s="57"/>
      <c r="H465" s="143"/>
      <c r="N465" s="144"/>
    </row>
    <row r="466" spans="1:14" x14ac:dyDescent="0.2">
      <c r="A466" s="57"/>
      <c r="B466" s="57"/>
      <c r="C466" s="122"/>
      <c r="D466" s="57"/>
      <c r="E466" s="122"/>
      <c r="F466" s="57"/>
      <c r="G466" s="57"/>
      <c r="H466" s="143"/>
    </row>
    <row r="467" spans="1:14" s="58" customFormat="1" ht="15.75" x14ac:dyDescent="0.25">
      <c r="A467" s="161"/>
      <c r="B467" s="161"/>
      <c r="C467" s="161"/>
      <c r="D467" s="161"/>
      <c r="E467" s="161"/>
      <c r="F467" s="161"/>
      <c r="G467" s="161"/>
      <c r="H467" s="161"/>
    </row>
    <row r="468" spans="1:14" x14ac:dyDescent="0.2">
      <c r="D468" s="55"/>
      <c r="E468" s="55"/>
      <c r="F468" s="55"/>
      <c r="G468" s="55"/>
      <c r="H468" s="55"/>
    </row>
    <row r="474" spans="1:14" x14ac:dyDescent="0.2">
      <c r="F474" s="54" t="s">
        <v>106</v>
      </c>
    </row>
  </sheetData>
  <mergeCells count="16">
    <mergeCell ref="A147:H147"/>
    <mergeCell ref="A2:H2"/>
    <mergeCell ref="D5:H5"/>
    <mergeCell ref="A74:H74"/>
    <mergeCell ref="A75:H75"/>
    <mergeCell ref="D78:H78"/>
    <mergeCell ref="D297:H297"/>
    <mergeCell ref="A367:H367"/>
    <mergeCell ref="D370:H370"/>
    <mergeCell ref="A467:H467"/>
    <mergeCell ref="A148:H148"/>
    <mergeCell ref="D151:H151"/>
    <mergeCell ref="A220:H220"/>
    <mergeCell ref="A221:H221"/>
    <mergeCell ref="D224:H224"/>
    <mergeCell ref="A294:H294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Auxilios Portal Transparencia</vt:lpstr>
      <vt:lpstr>Receita não-auferida</vt:lpstr>
      <vt:lpstr>Receita não-auferida x Auxílios</vt:lpstr>
      <vt:lpstr>IPCA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pablo-teles</dc:creator>
  <cp:lastModifiedBy>AGERGS</cp:lastModifiedBy>
  <dcterms:created xsi:type="dcterms:W3CDTF">2025-03-13T18:59:08Z</dcterms:created>
  <dcterms:modified xsi:type="dcterms:W3CDTF">2025-05-12T15:34:02Z</dcterms:modified>
</cp:coreProperties>
</file>