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360" yWindow="30" windowWidth="21015" windowHeight="9990"/>
  </bookViews>
  <sheets>
    <sheet name="Embarcações" sheetId="4" r:id="rId1"/>
    <sheet name="Outros equipamentos" sheetId="2" r:id="rId2"/>
    <sheet name="Plan3" sheetId="3" r:id="rId3"/>
  </sheets>
  <definedNames>
    <definedName name="_xlnm.Print_Area" localSheetId="0">Embarcações!$B$3:$O$14</definedName>
    <definedName name="_xlnm.Print_Area" localSheetId="1">'Outros equipamentos'!$B$1:$M$55</definedName>
  </definedNames>
  <calcPr calcId="145621"/>
</workbook>
</file>

<file path=xl/calcChain.xml><?xml version="1.0" encoding="utf-8"?>
<calcChain xmlns="http://schemas.openxmlformats.org/spreadsheetml/2006/main">
  <c r="E26" i="2" l="1"/>
  <c r="G28" i="2" l="1"/>
  <c r="G21" i="2"/>
  <c r="G26" i="2"/>
  <c r="F25" i="2"/>
  <c r="E23" i="2"/>
  <c r="E21" i="2"/>
  <c r="D28" i="2"/>
  <c r="D27" i="2"/>
  <c r="D26" i="2"/>
  <c r="D25" i="2"/>
  <c r="D24" i="2"/>
  <c r="D23" i="2"/>
  <c r="D22" i="2"/>
  <c r="D21" i="2"/>
  <c r="J21" i="2" l="1"/>
  <c r="I21" i="2"/>
  <c r="F28" i="2"/>
  <c r="K28" i="2" s="1"/>
  <c r="E28" i="2"/>
  <c r="J28" i="2" s="1"/>
  <c r="G27" i="2"/>
  <c r="L27" i="2" s="1"/>
  <c r="F27" i="2"/>
  <c r="K27" i="2" s="1"/>
  <c r="E27" i="2"/>
  <c r="J27" i="2" s="1"/>
  <c r="F26" i="2"/>
  <c r="K26" i="2" s="1"/>
  <c r="G25" i="2"/>
  <c r="L25" i="2" s="1"/>
  <c r="E25" i="2"/>
  <c r="J25" i="2" s="1"/>
  <c r="G24" i="2"/>
  <c r="L24" i="2" s="1"/>
  <c r="F24" i="2"/>
  <c r="K24" i="2" s="1"/>
  <c r="E24" i="2"/>
  <c r="J24" i="2" s="1"/>
  <c r="G23" i="2"/>
  <c r="L23" i="2" s="1"/>
  <c r="F23" i="2"/>
  <c r="K23" i="2" s="1"/>
  <c r="G22" i="2"/>
  <c r="L22" i="2" s="1"/>
  <c r="F22" i="2"/>
  <c r="K22" i="2" s="1"/>
  <c r="E22" i="2"/>
  <c r="J22" i="2" s="1"/>
  <c r="F21" i="2"/>
  <c r="K21" i="2" s="1"/>
  <c r="I28" i="2"/>
  <c r="I27" i="2"/>
  <c r="I26" i="2"/>
  <c r="I25" i="2"/>
  <c r="I24" i="2"/>
  <c r="I23" i="2"/>
  <c r="I22" i="2"/>
  <c r="L28" i="2"/>
  <c r="L26" i="2"/>
  <c r="J26" i="2"/>
  <c r="K25" i="2"/>
  <c r="J23" i="2"/>
  <c r="L21" i="2"/>
  <c r="G29" i="2" l="1"/>
  <c r="F29" i="2"/>
  <c r="E29" i="2"/>
  <c r="I29" i="2"/>
  <c r="K29" i="2"/>
  <c r="J29" i="2"/>
  <c r="L29" i="2"/>
  <c r="D29" i="2"/>
  <c r="N29" i="2" l="1"/>
  <c r="O29" i="2"/>
  <c r="J31" i="2" s="1"/>
  <c r="F6" i="4"/>
  <c r="I6" i="2"/>
  <c r="J6" i="2"/>
  <c r="K6" i="2"/>
  <c r="L6" i="2"/>
  <c r="I7" i="2"/>
  <c r="J7" i="2"/>
  <c r="K7" i="2"/>
  <c r="L7" i="2"/>
  <c r="I8" i="2"/>
  <c r="J8" i="2"/>
  <c r="K8" i="2"/>
  <c r="L8" i="2"/>
  <c r="I9" i="2"/>
  <c r="J9" i="2"/>
  <c r="K9" i="2"/>
  <c r="L9" i="2"/>
  <c r="I10" i="2"/>
  <c r="J10" i="2"/>
  <c r="K10" i="2"/>
  <c r="L10" i="2"/>
  <c r="I11" i="2"/>
  <c r="J11" i="2"/>
  <c r="K11" i="2"/>
  <c r="L11" i="2"/>
  <c r="I12" i="2"/>
  <c r="J12" i="2"/>
  <c r="K12" i="2"/>
  <c r="L12" i="2"/>
  <c r="L5" i="2"/>
  <c r="K5" i="2"/>
  <c r="J5" i="2"/>
  <c r="I5" i="2"/>
  <c r="F7" i="4"/>
  <c r="M7" i="4" l="1"/>
  <c r="L13" i="2"/>
  <c r="L15" i="2" s="1"/>
  <c r="K13" i="2"/>
  <c r="K15" i="2" s="1"/>
  <c r="J13" i="2"/>
  <c r="J15" i="2" s="1"/>
  <c r="I13" i="2"/>
  <c r="I15" i="2" s="1"/>
  <c r="O15" i="2" l="1"/>
  <c r="N15" i="2"/>
  <c r="J16" i="2" l="1"/>
  <c r="L33" i="2"/>
  <c r="N7" i="4"/>
  <c r="O7" i="4" s="1"/>
  <c r="F13" i="2" l="1"/>
  <c r="E13" i="2"/>
  <c r="G13" i="2"/>
  <c r="D13" i="2"/>
  <c r="F8" i="4" l="1"/>
  <c r="E7" i="4"/>
  <c r="E8" i="4"/>
  <c r="E6" i="4"/>
  <c r="G6" i="4" l="1"/>
  <c r="G8" i="4"/>
  <c r="H8" i="4" s="1"/>
  <c r="G7" i="4"/>
  <c r="H7" i="4" s="1"/>
  <c r="G9" i="4" l="1"/>
  <c r="M6" i="4" s="1"/>
  <c r="H6" i="4"/>
  <c r="E9" i="4"/>
  <c r="I7" i="4"/>
  <c r="I6" i="4" l="1"/>
  <c r="J6" i="4" s="1"/>
  <c r="H9" i="4"/>
  <c r="I8" i="4"/>
  <c r="J8" i="4" s="1"/>
  <c r="J7" i="4"/>
  <c r="D9" i="4"/>
  <c r="J9" i="4" l="1"/>
  <c r="I9" i="4"/>
  <c r="N6" i="4" s="1"/>
  <c r="O6" i="4" s="1"/>
  <c r="O8" i="4" s="1"/>
</calcChain>
</file>

<file path=xl/sharedStrings.xml><?xml version="1.0" encoding="utf-8"?>
<sst xmlns="http://schemas.openxmlformats.org/spreadsheetml/2006/main" count="165" uniqueCount="114">
  <si>
    <t>Recuperação e Remuneração do Capital Investido</t>
  </si>
  <si>
    <t>Embarcação</t>
  </si>
  <si>
    <t>Depreciação</t>
  </si>
  <si>
    <t>Valor líquido</t>
  </si>
  <si>
    <t>Remuneração</t>
  </si>
  <si>
    <t>Recomposição do Capital</t>
  </si>
  <si>
    <t>Total</t>
  </si>
  <si>
    <t>Valor atualizado FEV/2025</t>
  </si>
  <si>
    <t>Ano de Aquisição</t>
  </si>
  <si>
    <t>Idade</t>
  </si>
  <si>
    <t>1.2.03</t>
  </si>
  <si>
    <t>Imobilizado</t>
  </si>
  <si>
    <t xml:space="preserve">1.2.03.01  </t>
  </si>
  <si>
    <t>Bens em Operação</t>
  </si>
  <si>
    <t>1.2.03.01.01</t>
  </si>
  <si>
    <t>Bens Imóveis</t>
  </si>
  <si>
    <t>1.2.03.01.01.01</t>
  </si>
  <si>
    <t>Terrenos</t>
  </si>
  <si>
    <t>1.2.03.01.01.02</t>
  </si>
  <si>
    <t>Edificações e Melhoramentos</t>
  </si>
  <si>
    <t>1.2.03.01.01.03</t>
  </si>
  <si>
    <t>Instalações</t>
  </si>
  <si>
    <t>1.2.03.01.02</t>
  </si>
  <si>
    <t>Embarcações</t>
  </si>
  <si>
    <t>1.2.03.01.02.01</t>
  </si>
  <si>
    <t>Embarcações de Uso na Travessia A</t>
  </si>
  <si>
    <t>1.2.03.01.02.02</t>
  </si>
  <si>
    <t>Embarcações de Uso na Travessia B</t>
  </si>
  <si>
    <t>1.2.03.01.02.03</t>
  </si>
  <si>
    <t>Embarcações de Uso na Travessia C</t>
  </si>
  <si>
    <t>1.2.03.01.02.04</t>
  </si>
  <si>
    <t>Embarcações de Uso em Outras Travessias ou Atividades</t>
  </si>
  <si>
    <t>1.2.03.01.03</t>
  </si>
  <si>
    <t>Veículos auxiliares</t>
  </si>
  <si>
    <t>1.2.03.01.04</t>
  </si>
  <si>
    <t>Outros Bens de Uso</t>
  </si>
  <si>
    <t>1.2.03.01.04.01</t>
  </si>
  <si>
    <t>Máquinas, Aparelhos e Equipamentos</t>
  </si>
  <si>
    <t>1.2.03.01.04.02</t>
  </si>
  <si>
    <t>Ferramentas Duráveis</t>
  </si>
  <si>
    <t>1.2.03.01.04.03</t>
  </si>
  <si>
    <t>Equipamentos de Processamento de Dados</t>
  </si>
  <si>
    <t>1.2.03.01.04.04</t>
  </si>
  <si>
    <t>Softwares</t>
  </si>
  <si>
    <t>1.2.03.01.04.05</t>
  </si>
  <si>
    <t>Móveis e Utensílios</t>
  </si>
  <si>
    <t xml:space="preserve">1.2.03.02  </t>
  </si>
  <si>
    <t>Bens em Operação – Reavaliados (em extinção)</t>
  </si>
  <si>
    <t>1.2.03.02.01</t>
  </si>
  <si>
    <t>Bens Imóveis – Reavaliados</t>
  </si>
  <si>
    <t>1.2.03.02.01.01</t>
  </si>
  <si>
    <t>Terrenos – Reavaliados</t>
  </si>
  <si>
    <t>1.2.03.02.01.02</t>
  </si>
  <si>
    <t>Edificações e Melhoramentos – Reavaliados</t>
  </si>
  <si>
    <t>1.2.03.02.01.03</t>
  </si>
  <si>
    <t>Instalações – Reavaliados</t>
  </si>
  <si>
    <t>1.2.03.02.02</t>
  </si>
  <si>
    <t>Embarcações – Reavaliados</t>
  </si>
  <si>
    <t>1.2.03.02.02.01</t>
  </si>
  <si>
    <t>Embarcações de Uso na Travessia – Reavaliados</t>
  </si>
  <si>
    <t>1.2.03.02.02.02</t>
  </si>
  <si>
    <t>Embarcações de uso em Outras Travessias ou Atividades – Reavaliados</t>
  </si>
  <si>
    <t>1.2.03.02.03</t>
  </si>
  <si>
    <t>Veículos auxiliares – Reavaliados</t>
  </si>
  <si>
    <t>1.2.03.02.04</t>
  </si>
  <si>
    <t>Outros Bens de Uso – Reavaliados</t>
  </si>
  <si>
    <t>1.2.03.02.04.01</t>
  </si>
  <si>
    <t>Máquinas, Aparelhos e Equipamentos – Reavaliados</t>
  </si>
  <si>
    <t>1.2.03.02.04.02</t>
  </si>
  <si>
    <t>Ferramentas Duráveis – Reavaliados</t>
  </si>
  <si>
    <t>1.2.03.02.04.03</t>
  </si>
  <si>
    <t>Equipamentos de Processamento de Dados – Reavaliados</t>
  </si>
  <si>
    <t>1.2.03.02.04.04</t>
  </si>
  <si>
    <t>Softwares – Reavaliados</t>
  </si>
  <si>
    <t>1.2.03.02.04.05</t>
  </si>
  <si>
    <t>Móveis e Utensílios – Reavaliados</t>
  </si>
  <si>
    <t xml:space="preserve">1.2.03.03 </t>
  </si>
  <si>
    <t>Imobilizações em Andamento</t>
  </si>
  <si>
    <t xml:space="preserve">1.2.03.99  </t>
  </si>
  <si>
    <t>(-) Depreciação Acumulada</t>
  </si>
  <si>
    <t>Valores informados nos balancetes</t>
  </si>
  <si>
    <t>Total dos itens</t>
  </si>
  <si>
    <t>Dona Armandina</t>
  </si>
  <si>
    <t>Noiva do Caí</t>
  </si>
  <si>
    <t>Bela Catarina</t>
  </si>
  <si>
    <t>Valor Residual 5%</t>
  </si>
  <si>
    <t>IPCA FEV</t>
  </si>
  <si>
    <t>Média</t>
  </si>
  <si>
    <t>Mediana</t>
  </si>
  <si>
    <t>Itens</t>
  </si>
  <si>
    <t>Conta</t>
  </si>
  <si>
    <t>Vida útil 20 anos</t>
  </si>
  <si>
    <t xml:space="preserve">Regra de depreciação fiscal será aplicada </t>
  </si>
  <si>
    <t>Instrução normativa da Receita Federal nº 162/1998 e 130/1999</t>
  </si>
  <si>
    <t>*</t>
  </si>
  <si>
    <t>Cálculo da Remuneração do Capital</t>
  </si>
  <si>
    <t>Cálculo da depreciação considerando a normatização da depreciação fiscal IN RFB nº 162/1998 e atualizações</t>
  </si>
  <si>
    <t>Fonte: balancetes.</t>
  </si>
  <si>
    <t>Valores atualizados</t>
  </si>
  <si>
    <t>Imobilizações em Andamento*</t>
  </si>
  <si>
    <t>Fonte: IN RFB nº 162/1998 e atualizações.</t>
  </si>
  <si>
    <t>ANEXO III - TAXAS ANUAIS DE DEPRECIAÇÃO</t>
  </si>
  <si>
    <t>Taxas anuais de depreciação</t>
  </si>
  <si>
    <t>Cálculo da com base nas taxas anuais de depreciação da IN RFB 162/1998 e atualizações</t>
  </si>
  <si>
    <t>Outros Equipamentos</t>
  </si>
  <si>
    <t>Depreciação e remuneração</t>
  </si>
  <si>
    <t>Outros equipamentos</t>
  </si>
  <si>
    <t>Valores Totais</t>
  </si>
  <si>
    <t>Fonte: Sepla</t>
  </si>
  <si>
    <t>Remuneração do capital (12% ao ano)</t>
  </si>
  <si>
    <t>Atualizado até março/2025</t>
  </si>
  <si>
    <t>CUSTO MEDIANO</t>
  </si>
  <si>
    <t>ITENS</t>
  </si>
  <si>
    <t xml:space="preserve">Custo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</si>
</sst>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.00;\(#,##0.00\)"/>
    <numFmt numFmtId="166" formatCode="0.00000%"/>
    <numFmt numFmtId="167" formatCode="_-&quot;R$&quot;\ * #,##0.0000_-;\-&quot;R$&quot;\ * #,##0.0000_-;_-&quot;R$&quot;\ * &quot;-&quot;??_-;_-@_-"/>
    <numFmt numFmtId="168" formatCode="_-&quot;R$&quot;\ * #,##0.00000_-;\-&quot;R$&quot;\ * #,##0.00000_-;_-&quot;R$&quot;\ * &quot;-&quot;??_-;_-@_-"/>
    <numFmt numFmtId="169" formatCode="_-* #,##0.00000_-;\-* #,##0.000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Liberation Sans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165" fontId="0" fillId="0" borderId="0" xfId="0" applyNumberFormat="1"/>
    <xf numFmtId="0" fontId="4" fillId="0" borderId="0" xfId="0" applyFont="1"/>
    <xf numFmtId="0" fontId="4" fillId="0" borderId="1" xfId="0" applyFont="1" applyBorder="1"/>
    <xf numFmtId="43" fontId="4" fillId="0" borderId="1" xfId="6" applyFont="1" applyBorder="1"/>
    <xf numFmtId="0" fontId="4" fillId="0" borderId="0" xfId="0" applyFont="1" applyAlignment="1">
      <alignment horizontal="center"/>
    </xf>
    <xf numFmtId="10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44" fontId="4" fillId="0" borderId="1" xfId="6" applyNumberFormat="1" applyFont="1" applyBorder="1" applyAlignment="1">
      <alignment horizontal="center"/>
    </xf>
    <xf numFmtId="0" fontId="4" fillId="0" borderId="0" xfId="0" applyFont="1" applyBorder="1"/>
    <xf numFmtId="164" fontId="4" fillId="0" borderId="0" xfId="0" applyNumberFormat="1" applyFont="1"/>
    <xf numFmtId="43" fontId="4" fillId="0" borderId="0" xfId="0" applyNumberFormat="1" applyFont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10" fontId="5" fillId="0" borderId="0" xfId="0" applyNumberFormat="1" applyFont="1" applyFill="1"/>
    <xf numFmtId="0" fontId="4" fillId="0" borderId="0" xfId="0" applyFont="1" applyBorder="1" applyAlignment="1">
      <alignment horizontal="center"/>
    </xf>
    <xf numFmtId="44" fontId="4" fillId="0" borderId="0" xfId="6" applyNumberFormat="1" applyFont="1" applyBorder="1" applyAlignment="1">
      <alignment horizontal="center"/>
    </xf>
    <xf numFmtId="4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44" fontId="4" fillId="0" borderId="0" xfId="0" applyNumberFormat="1" applyFont="1" applyFill="1" applyBorder="1" applyAlignment="1">
      <alignment horizontal="center"/>
    </xf>
    <xf numFmtId="40" fontId="4" fillId="0" borderId="1" xfId="0" applyNumberFormat="1" applyFont="1" applyBorder="1"/>
    <xf numFmtId="0" fontId="4" fillId="0" borderId="2" xfId="0" applyFont="1" applyBorder="1"/>
    <xf numFmtId="40" fontId="4" fillId="0" borderId="2" xfId="0" applyNumberFormat="1" applyFont="1" applyBorder="1"/>
    <xf numFmtId="0" fontId="4" fillId="0" borderId="1" xfId="0" applyFont="1" applyFill="1" applyBorder="1"/>
    <xf numFmtId="0" fontId="4" fillId="0" borderId="0" xfId="0" applyFont="1" applyFill="1" applyBorder="1"/>
    <xf numFmtId="43" fontId="4" fillId="0" borderId="0" xfId="6" applyFont="1" applyBorder="1"/>
    <xf numFmtId="43" fontId="4" fillId="0" borderId="0" xfId="0" applyNumberFormat="1" applyFont="1" applyBorder="1"/>
    <xf numFmtId="0" fontId="4" fillId="0" borderId="0" xfId="0" applyFont="1" applyAlignment="1"/>
    <xf numFmtId="0" fontId="4" fillId="0" borderId="0" xfId="0" applyFont="1" applyFill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9" fontId="4" fillId="0" borderId="0" xfId="0" applyNumberFormat="1" applyFont="1"/>
    <xf numFmtId="0" fontId="8" fillId="0" borderId="0" xfId="0" applyFont="1"/>
    <xf numFmtId="40" fontId="4" fillId="0" borderId="2" xfId="0" applyNumberFormat="1" applyFont="1" applyFill="1" applyBorder="1"/>
    <xf numFmtId="43" fontId="4" fillId="2" borderId="1" xfId="0" applyNumberFormat="1" applyFont="1" applyFill="1" applyBorder="1"/>
    <xf numFmtId="43" fontId="4" fillId="0" borderId="0" xfId="0" applyNumberFormat="1" applyFont="1" applyFill="1" applyBorder="1"/>
    <xf numFmtId="9" fontId="4" fillId="0" borderId="1" xfId="0" applyNumberFormat="1" applyFont="1" applyBorder="1"/>
    <xf numFmtId="0" fontId="9" fillId="0" borderId="0" xfId="0" applyFont="1"/>
    <xf numFmtId="0" fontId="10" fillId="0" borderId="0" xfId="0" applyFont="1" applyAlignment="1">
      <alignment vertical="center"/>
    </xf>
    <xf numFmtId="0" fontId="4" fillId="2" borderId="3" xfId="0" applyFont="1" applyFill="1" applyBorder="1"/>
    <xf numFmtId="0" fontId="4" fillId="2" borderId="4" xfId="0" applyFont="1" applyFill="1" applyBorder="1" applyAlignment="1">
      <alignment horizontal="right"/>
    </xf>
    <xf numFmtId="44" fontId="4" fillId="0" borderId="1" xfId="0" applyNumberFormat="1" applyFont="1" applyFill="1" applyBorder="1" applyAlignment="1">
      <alignment horizontal="center"/>
    </xf>
    <xf numFmtId="166" fontId="5" fillId="3" borderId="1" xfId="0" applyNumberFormat="1" applyFont="1" applyFill="1" applyBorder="1"/>
    <xf numFmtId="166" fontId="4" fillId="0" borderId="0" xfId="0" applyNumberFormat="1" applyFont="1"/>
    <xf numFmtId="166" fontId="4" fillId="0" borderId="0" xfId="0" applyNumberFormat="1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44" fontId="4" fillId="4" borderId="1" xfId="6" applyNumberFormat="1" applyFont="1" applyFill="1" applyBorder="1" applyAlignment="1">
      <alignment horizontal="center"/>
    </xf>
    <xf numFmtId="44" fontId="6" fillId="4" borderId="1" xfId="0" applyNumberFormat="1" applyFont="1" applyFill="1" applyBorder="1" applyAlignment="1">
      <alignment horizontal="center"/>
    </xf>
    <xf numFmtId="44" fontId="4" fillId="4" borderId="3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5" fillId="5" borderId="0" xfId="0" applyFont="1" applyFill="1" applyAlignment="1">
      <alignment horizontal="center" vertical="center"/>
    </xf>
    <xf numFmtId="0" fontId="5" fillId="4" borderId="3" xfId="0" applyFont="1" applyFill="1" applyBorder="1"/>
    <xf numFmtId="0" fontId="5" fillId="4" borderId="5" xfId="0" applyFont="1" applyFill="1" applyBorder="1"/>
    <xf numFmtId="0" fontId="5" fillId="4" borderId="5" xfId="0" applyFont="1" applyFill="1" applyBorder="1" applyAlignment="1"/>
    <xf numFmtId="44" fontId="5" fillId="4" borderId="5" xfId="0" applyNumberFormat="1" applyFont="1" applyFill="1" applyBorder="1" applyAlignment="1">
      <alignment horizontal="center"/>
    </xf>
    <xf numFmtId="44" fontId="5" fillId="4" borderId="4" xfId="0" applyNumberFormat="1" applyFont="1" applyFill="1" applyBorder="1" applyAlignment="1">
      <alignment horizontal="center"/>
    </xf>
    <xf numFmtId="0" fontId="4" fillId="0" borderId="2" xfId="0" applyFont="1" applyFill="1" applyBorder="1"/>
    <xf numFmtId="167" fontId="5" fillId="4" borderId="5" xfId="0" applyNumberFormat="1" applyFont="1" applyFill="1" applyBorder="1" applyAlignment="1">
      <alignment horizontal="center"/>
    </xf>
    <xf numFmtId="169" fontId="4" fillId="2" borderId="1" xfId="0" applyNumberFormat="1" applyFont="1" applyFill="1" applyBorder="1"/>
    <xf numFmtId="167" fontId="4" fillId="0" borderId="1" xfId="0" applyNumberFormat="1" applyFont="1" applyFill="1" applyBorder="1" applyAlignment="1">
      <alignment horizontal="center"/>
    </xf>
    <xf numFmtId="167" fontId="4" fillId="0" borderId="1" xfId="0" applyNumberFormat="1" applyFont="1" applyBorder="1"/>
    <xf numFmtId="167" fontId="4" fillId="4" borderId="5" xfId="0" applyNumberFormat="1" applyFont="1" applyFill="1" applyBorder="1" applyAlignment="1">
      <alignment horizontal="center"/>
    </xf>
    <xf numFmtId="167" fontId="4" fillId="4" borderId="4" xfId="0" applyNumberFormat="1" applyFont="1" applyFill="1" applyBorder="1"/>
    <xf numFmtId="167" fontId="4" fillId="4" borderId="1" xfId="0" applyNumberFormat="1" applyFont="1" applyFill="1" applyBorder="1"/>
    <xf numFmtId="168" fontId="4" fillId="0" borderId="1" xfId="0" applyNumberFormat="1" applyFont="1" applyBorder="1" applyAlignment="1">
      <alignment horizontal="center"/>
    </xf>
    <xf numFmtId="168" fontId="4" fillId="0" borderId="0" xfId="0" applyNumberFormat="1" applyFont="1" applyBorder="1"/>
    <xf numFmtId="168" fontId="4" fillId="0" borderId="2" xfId="0" applyNumberFormat="1" applyFont="1" applyBorder="1" applyAlignment="1">
      <alignment horizontal="center"/>
    </xf>
  </cellXfs>
  <cellStyles count="8">
    <cellStyle name="Moeda 2" xfId="2"/>
    <cellStyle name="Moeda 3" xfId="1"/>
    <cellStyle name="Moeda 4" xfId="5"/>
    <cellStyle name="Normal" xfId="0" builtinId="0"/>
    <cellStyle name="Normal 2" xfId="3"/>
    <cellStyle name="Normal 2 2" xfId="4"/>
    <cellStyle name="Normal 3" xfId="7"/>
    <cellStyle name="Vírgula" xfId="6" builtinId="3"/>
  </cellStyles>
  <dxfs count="0"/>
  <tableStyles count="1" defaultTableStyle="TableStyleMedium9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B1:P14"/>
  <sheetViews>
    <sheetView tabSelected="1" topLeftCell="E1" workbookViewId="0">
      <selection activeCell="M35" sqref="M35"/>
    </sheetView>
  </sheetViews>
  <sheetFormatPr defaultRowHeight="12.75"/>
  <cols>
    <col min="1" max="1" width="3.7109375" style="2" customWidth="1"/>
    <col min="2" max="2" width="15.7109375" style="2" customWidth="1"/>
    <col min="3" max="3" width="8.5703125" style="5" customWidth="1"/>
    <col min="4" max="5" width="15.7109375" style="2" customWidth="1"/>
    <col min="6" max="6" width="7.5703125" style="2" customWidth="1"/>
    <col min="7" max="10" width="14.7109375" style="2" customWidth="1"/>
    <col min="11" max="11" width="3.7109375" style="15" customWidth="1"/>
    <col min="12" max="12" width="19.42578125" style="15" bestFit="1" customWidth="1"/>
    <col min="13" max="13" width="18.7109375" style="15" customWidth="1"/>
    <col min="14" max="15" width="18.7109375" style="2" customWidth="1"/>
    <col min="16" max="16384" width="9.140625" style="2"/>
  </cols>
  <sheetData>
    <row r="1" spans="2:16" ht="20.100000000000001" customHeight="1">
      <c r="F1" s="6"/>
    </row>
    <row r="2" spans="2:16" ht="20.100000000000001" customHeight="1">
      <c r="E2" s="2" t="s">
        <v>91</v>
      </c>
      <c r="F2" s="6"/>
    </row>
    <row r="3" spans="2:16" ht="30" customHeight="1">
      <c r="B3" s="7" t="s">
        <v>0</v>
      </c>
      <c r="C3" s="8"/>
      <c r="D3" s="7"/>
      <c r="E3" s="7"/>
      <c r="F3" s="6"/>
      <c r="H3" s="7"/>
      <c r="I3" s="7"/>
      <c r="J3" s="7"/>
      <c r="K3" s="16"/>
      <c r="L3" s="16"/>
      <c r="M3" s="16"/>
    </row>
    <row r="4" spans="2:16" s="15" customFormat="1" ht="30" customHeight="1">
      <c r="B4" s="16">
        <v>2024</v>
      </c>
      <c r="C4" s="17"/>
      <c r="D4" s="18"/>
      <c r="E4" s="18"/>
      <c r="F4" s="18"/>
      <c r="G4" s="16"/>
      <c r="H4" s="16"/>
      <c r="I4" s="16"/>
      <c r="J4" s="16"/>
      <c r="K4" s="16"/>
      <c r="L4" s="16"/>
      <c r="M4" s="16"/>
    </row>
    <row r="5" spans="2:16" ht="30" customHeight="1">
      <c r="B5" s="49" t="s">
        <v>1</v>
      </c>
      <c r="C5" s="49" t="s">
        <v>8</v>
      </c>
      <c r="D5" s="49" t="s">
        <v>7</v>
      </c>
      <c r="E5" s="50" t="s">
        <v>85</v>
      </c>
      <c r="F5" s="50" t="s">
        <v>9</v>
      </c>
      <c r="G5" s="50" t="s">
        <v>2</v>
      </c>
      <c r="H5" s="50" t="s">
        <v>3</v>
      </c>
      <c r="I5" s="50" t="s">
        <v>4</v>
      </c>
      <c r="J5" s="49" t="s">
        <v>5</v>
      </c>
      <c r="K5" s="22"/>
      <c r="L5" s="49" t="s">
        <v>89</v>
      </c>
      <c r="M5" s="49" t="s">
        <v>2</v>
      </c>
      <c r="N5" s="49" t="s">
        <v>4</v>
      </c>
      <c r="O5" s="49" t="s">
        <v>5</v>
      </c>
      <c r="P5" s="2" t="s">
        <v>113</v>
      </c>
    </row>
    <row r="6" spans="2:16" ht="20.100000000000001" customHeight="1">
      <c r="B6" s="9" t="s">
        <v>82</v>
      </c>
      <c r="C6" s="9">
        <v>2010</v>
      </c>
      <c r="D6" s="10">
        <v>2820000</v>
      </c>
      <c r="E6" s="11">
        <f>D6*0.05</f>
        <v>141000</v>
      </c>
      <c r="F6" s="9">
        <f>2024-C6</f>
        <v>14</v>
      </c>
      <c r="G6" s="10">
        <f>(D6-E6)/20</f>
        <v>133950</v>
      </c>
      <c r="H6" s="10">
        <f>D6-(G6*F6)</f>
        <v>944700</v>
      </c>
      <c r="I6" s="10">
        <f>H6*0.12</f>
        <v>113364</v>
      </c>
      <c r="J6" s="10">
        <f>G6+I6</f>
        <v>247314</v>
      </c>
      <c r="K6" s="23"/>
      <c r="L6" s="45" t="s">
        <v>23</v>
      </c>
      <c r="M6" s="67">
        <f>G9</f>
        <v>407075</v>
      </c>
      <c r="N6" s="68">
        <f>I9</f>
        <v>395586</v>
      </c>
      <c r="O6" s="68">
        <f>SUM(M6:N6)</f>
        <v>802661</v>
      </c>
    </row>
    <row r="7" spans="2:16" ht="20.100000000000001" customHeight="1">
      <c r="B7" s="9" t="s">
        <v>83</v>
      </c>
      <c r="C7" s="9">
        <v>2011</v>
      </c>
      <c r="D7" s="10">
        <v>2540000</v>
      </c>
      <c r="E7" s="11">
        <f t="shared" ref="E7:E8" si="0">D7*0.05</f>
        <v>127000</v>
      </c>
      <c r="F7" s="9">
        <f t="shared" ref="F7:F8" si="1">2024-C7</f>
        <v>13</v>
      </c>
      <c r="G7" s="10">
        <f t="shared" ref="G7" si="2">(D7-E7)/20</f>
        <v>120650</v>
      </c>
      <c r="H7" s="10">
        <f t="shared" ref="H7" si="3">D7-(G7*F7)</f>
        <v>971550</v>
      </c>
      <c r="I7" s="10">
        <f t="shared" ref="I7:I8" si="4">H7*0.12</f>
        <v>116586</v>
      </c>
      <c r="J7" s="10">
        <f t="shared" ref="J7:J8" si="5">G7+I7</f>
        <v>237236</v>
      </c>
      <c r="K7" s="23"/>
      <c r="L7" s="45" t="s">
        <v>106</v>
      </c>
      <c r="M7" s="67">
        <f>'Outros equipamentos'!O29</f>
        <v>57978.121780962902</v>
      </c>
      <c r="N7" s="68">
        <f>'Outros equipamentos'!O15</f>
        <v>64553.510683216446</v>
      </c>
      <c r="O7" s="68">
        <f>SUM(M7:N7)</f>
        <v>122531.63246417935</v>
      </c>
    </row>
    <row r="8" spans="2:16" ht="20.100000000000001" customHeight="1">
      <c r="B8" s="9" t="s">
        <v>84</v>
      </c>
      <c r="C8" s="9">
        <v>2012</v>
      </c>
      <c r="D8" s="10">
        <v>3210000</v>
      </c>
      <c r="E8" s="11">
        <f t="shared" si="0"/>
        <v>160500</v>
      </c>
      <c r="F8" s="9">
        <f t="shared" si="1"/>
        <v>12</v>
      </c>
      <c r="G8" s="10">
        <f>(D8-E8)/20</f>
        <v>152475</v>
      </c>
      <c r="H8" s="10">
        <f>D8-(G8*F8)</f>
        <v>1380300</v>
      </c>
      <c r="I8" s="10">
        <f t="shared" si="4"/>
        <v>165636</v>
      </c>
      <c r="J8" s="10">
        <f t="shared" si="5"/>
        <v>318111</v>
      </c>
      <c r="K8" s="23"/>
      <c r="L8" s="55" t="s">
        <v>107</v>
      </c>
      <c r="M8" s="69"/>
      <c r="N8" s="70"/>
      <c r="O8" s="71">
        <f>SUM(O6:O7)</f>
        <v>925192.6324641793</v>
      </c>
    </row>
    <row r="9" spans="2:16" ht="20.100000000000001" customHeight="1">
      <c r="B9" s="51" t="s">
        <v>6</v>
      </c>
      <c r="C9" s="52"/>
      <c r="D9" s="53">
        <f>SUM(D6:D8)</f>
        <v>8570000</v>
      </c>
      <c r="E9" s="53">
        <f t="shared" ref="E9" si="6">SUM(E6:E8)</f>
        <v>428500</v>
      </c>
      <c r="F9" s="53"/>
      <c r="G9" s="53">
        <f>SUM(G6:G8)</f>
        <v>407075</v>
      </c>
      <c r="H9" s="53">
        <f>SUM(H6:H8)</f>
        <v>3296550</v>
      </c>
      <c r="I9" s="53">
        <f>SUM(I6:I8)</f>
        <v>395586</v>
      </c>
      <c r="J9" s="54">
        <f>SUM(J6:J8)</f>
        <v>802661</v>
      </c>
      <c r="K9" s="21"/>
      <c r="L9" s="21"/>
      <c r="M9" s="21"/>
      <c r="N9" s="12"/>
    </row>
    <row r="10" spans="2:16" ht="20.100000000000001" customHeight="1">
      <c r="B10" s="19"/>
      <c r="C10" s="12"/>
      <c r="D10" s="20"/>
      <c r="E10" s="20"/>
      <c r="F10" s="20"/>
      <c r="G10" s="20"/>
      <c r="H10" s="20"/>
      <c r="I10" s="20"/>
      <c r="J10" s="21"/>
      <c r="K10" s="21"/>
      <c r="L10" s="21"/>
      <c r="M10" s="21"/>
      <c r="N10" s="12"/>
    </row>
    <row r="11" spans="2:16" ht="20.100000000000001" customHeight="1">
      <c r="B11" s="19"/>
      <c r="C11" s="12"/>
      <c r="D11" s="20"/>
      <c r="E11" s="20"/>
      <c r="F11" s="20"/>
      <c r="G11" s="20"/>
      <c r="H11" s="20"/>
      <c r="I11" s="20"/>
      <c r="J11" s="21"/>
      <c r="K11" s="21"/>
      <c r="L11" s="21"/>
      <c r="M11" s="21"/>
      <c r="N11" s="12"/>
    </row>
    <row r="12" spans="2:16" ht="20.100000000000001" customHeight="1">
      <c r="B12" s="19"/>
      <c r="C12" s="12"/>
      <c r="D12" s="20"/>
      <c r="E12" s="20"/>
      <c r="F12" s="20"/>
      <c r="G12" s="20"/>
      <c r="H12" s="20"/>
      <c r="I12" s="20"/>
      <c r="J12" s="21"/>
      <c r="K12" s="21"/>
      <c r="L12" s="21"/>
      <c r="M12" s="21"/>
      <c r="N12" s="12"/>
    </row>
    <row r="13" spans="2:16" ht="20.100000000000001" customHeight="1">
      <c r="B13" s="19"/>
      <c r="C13" s="12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12"/>
    </row>
    <row r="14" spans="2:16" ht="20.100000000000001" customHeight="1">
      <c r="G14" s="13"/>
    </row>
  </sheetData>
  <pageMargins left="0.51181102362204722" right="0.51181102362204722" top="0.78740157480314965" bottom="0.78740157480314965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showGridLines="0" topLeftCell="A28" workbookViewId="0">
      <selection activeCell="I21" sqref="I21:L29"/>
    </sheetView>
  </sheetViews>
  <sheetFormatPr defaultRowHeight="12.75"/>
  <cols>
    <col min="1" max="1" width="9.140625" style="2"/>
    <col min="2" max="2" width="14" style="2" bestFit="1" customWidth="1"/>
    <col min="3" max="3" width="36.5703125" style="2" customWidth="1"/>
    <col min="4" max="7" width="11.85546875" style="2" hidden="1" customWidth="1"/>
    <col min="8" max="8" width="13.7109375" style="2" hidden="1" customWidth="1"/>
    <col min="9" max="12" width="14.42578125" style="2" customWidth="1"/>
    <col min="13" max="13" width="9.140625" style="2"/>
    <col min="14" max="16" width="9.7109375" style="2" bestFit="1" customWidth="1"/>
    <col min="17" max="17" width="8.7109375" style="2" bestFit="1" customWidth="1"/>
    <col min="18" max="16384" width="9.140625" style="2"/>
  </cols>
  <sheetData>
    <row r="1" spans="2:18">
      <c r="B1" s="2" t="s">
        <v>80</v>
      </c>
      <c r="I1" s="34">
        <v>2021</v>
      </c>
      <c r="J1" s="34">
        <v>2022</v>
      </c>
      <c r="K1" s="34">
        <v>2023</v>
      </c>
      <c r="L1" s="34">
        <v>2024</v>
      </c>
      <c r="M1" s="2" t="s">
        <v>110</v>
      </c>
    </row>
    <row r="2" spans="2:18">
      <c r="C2" s="2" t="s">
        <v>104</v>
      </c>
      <c r="H2" s="34" t="s">
        <v>86</v>
      </c>
      <c r="I2" s="46">
        <v>0.30298763260733103</v>
      </c>
      <c r="J2" s="46">
        <v>0.18387788315109055</v>
      </c>
      <c r="K2" s="46">
        <v>0.11913488999998445</v>
      </c>
      <c r="L2" s="46">
        <v>6.9701931268058015E-2</v>
      </c>
    </row>
    <row r="3" spans="2:18" ht="30" customHeight="1">
      <c r="C3" s="42" t="s">
        <v>95</v>
      </c>
      <c r="H3" s="33"/>
      <c r="I3" s="2" t="s">
        <v>98</v>
      </c>
      <c r="N3" s="47"/>
      <c r="O3" s="47"/>
      <c r="P3" s="47"/>
      <c r="Q3" s="47"/>
    </row>
    <row r="4" spans="2:18" ht="30" customHeight="1">
      <c r="B4" s="56" t="s">
        <v>90</v>
      </c>
      <c r="C4" s="56" t="s">
        <v>112</v>
      </c>
      <c r="D4" s="56">
        <v>2021</v>
      </c>
      <c r="E4" s="56">
        <v>2022</v>
      </c>
      <c r="F4" s="56">
        <v>2023</v>
      </c>
      <c r="G4" s="56">
        <v>2024</v>
      </c>
      <c r="H4" s="58"/>
      <c r="I4" s="56">
        <v>2021</v>
      </c>
      <c r="J4" s="56">
        <v>2022</v>
      </c>
      <c r="K4" s="56">
        <v>2023</v>
      </c>
      <c r="L4" s="56">
        <v>2024</v>
      </c>
      <c r="M4" s="32"/>
      <c r="N4" s="48"/>
      <c r="O4" s="48"/>
      <c r="P4" s="48"/>
      <c r="Q4" s="48"/>
      <c r="R4" s="32"/>
    </row>
    <row r="5" spans="2:18" ht="20.100000000000001" customHeight="1">
      <c r="B5" s="3" t="s">
        <v>18</v>
      </c>
      <c r="C5" s="3" t="s">
        <v>19</v>
      </c>
      <c r="D5" s="24">
        <v>0</v>
      </c>
      <c r="E5" s="24">
        <v>213010.25</v>
      </c>
      <c r="F5" s="24">
        <v>213010.25</v>
      </c>
      <c r="G5" s="24">
        <v>227910.25</v>
      </c>
      <c r="I5" s="72">
        <f t="shared" ref="I5:I12" si="0">D5*(1+$I$2)</f>
        <v>0</v>
      </c>
      <c r="J5" s="72">
        <f t="shared" ref="J5:J12" si="1">E5*(1+$J$2)</f>
        <v>252178.12385948459</v>
      </c>
      <c r="K5" s="72">
        <f t="shared" ref="K5:K12" si="2">F5*(1+$K$2)</f>
        <v>238387.20270261919</v>
      </c>
      <c r="L5" s="72">
        <f t="shared" ref="L5:L12" si="3">G5*(1+$L$2)</f>
        <v>243796.03458078593</v>
      </c>
    </row>
    <row r="6" spans="2:18" ht="20.100000000000001" customHeight="1">
      <c r="B6" s="3" t="s">
        <v>20</v>
      </c>
      <c r="C6" s="3" t="s">
        <v>21</v>
      </c>
      <c r="D6" s="24">
        <v>0</v>
      </c>
      <c r="E6" s="24">
        <v>0</v>
      </c>
      <c r="F6" s="24">
        <v>26000</v>
      </c>
      <c r="G6" s="24">
        <v>26000</v>
      </c>
      <c r="I6" s="72">
        <f t="shared" si="0"/>
        <v>0</v>
      </c>
      <c r="J6" s="72">
        <f t="shared" si="1"/>
        <v>0</v>
      </c>
      <c r="K6" s="72">
        <f t="shared" si="2"/>
        <v>29097.507139999594</v>
      </c>
      <c r="L6" s="72">
        <f t="shared" si="3"/>
        <v>27812.250212969509</v>
      </c>
    </row>
    <row r="7" spans="2:18" ht="20.100000000000001" customHeight="1">
      <c r="B7" s="3" t="s">
        <v>32</v>
      </c>
      <c r="C7" s="3" t="s">
        <v>33</v>
      </c>
      <c r="D7" s="24">
        <v>15000</v>
      </c>
      <c r="E7" s="24">
        <v>15000</v>
      </c>
      <c r="F7" s="24">
        <v>15000</v>
      </c>
      <c r="G7" s="24">
        <v>15000</v>
      </c>
      <c r="I7" s="72">
        <f t="shared" si="0"/>
        <v>19544.814489109966</v>
      </c>
      <c r="J7" s="72">
        <f t="shared" si="1"/>
        <v>17758.16824726636</v>
      </c>
      <c r="K7" s="72">
        <f t="shared" si="2"/>
        <v>16787.023349999767</v>
      </c>
      <c r="L7" s="72">
        <f t="shared" si="3"/>
        <v>16045.52896902087</v>
      </c>
    </row>
    <row r="8" spans="2:18" ht="20.100000000000001" customHeight="1">
      <c r="B8" s="3" t="s">
        <v>36</v>
      </c>
      <c r="C8" s="3" t="s">
        <v>37</v>
      </c>
      <c r="D8" s="24">
        <v>136001.35</v>
      </c>
      <c r="E8" s="24">
        <v>92682.17</v>
      </c>
      <c r="F8" s="24">
        <v>101248.59000000001</v>
      </c>
      <c r="G8" s="24">
        <v>104247.59000000001</v>
      </c>
      <c r="I8" s="72">
        <f t="shared" si="0"/>
        <v>177208.07706790106</v>
      </c>
      <c r="J8" s="72">
        <f t="shared" si="1"/>
        <v>109724.3712254495</v>
      </c>
      <c r="K8" s="72">
        <f t="shared" si="2"/>
        <v>113310.82963230353</v>
      </c>
      <c r="L8" s="72">
        <f t="shared" si="3"/>
        <v>111513.84835304071</v>
      </c>
    </row>
    <row r="9" spans="2:18" ht="20.100000000000001" customHeight="1">
      <c r="B9" s="3" t="s">
        <v>40</v>
      </c>
      <c r="C9" s="3" t="s">
        <v>41</v>
      </c>
      <c r="D9" s="24">
        <v>0</v>
      </c>
      <c r="E9" s="24">
        <v>1149</v>
      </c>
      <c r="F9" s="24">
        <v>1149</v>
      </c>
      <c r="G9" s="24">
        <v>12542</v>
      </c>
      <c r="I9" s="72">
        <f t="shared" si="0"/>
        <v>0</v>
      </c>
      <c r="J9" s="72">
        <f t="shared" si="1"/>
        <v>1360.275687740603</v>
      </c>
      <c r="K9" s="72">
        <f t="shared" si="2"/>
        <v>1285.8859886099822</v>
      </c>
      <c r="L9" s="72">
        <f t="shared" si="3"/>
        <v>13416.201621963985</v>
      </c>
    </row>
    <row r="10" spans="2:18" ht="20.100000000000001" customHeight="1">
      <c r="B10" s="3" t="s">
        <v>42</v>
      </c>
      <c r="C10" s="3" t="s">
        <v>43</v>
      </c>
      <c r="D10" s="24">
        <v>0</v>
      </c>
      <c r="E10" s="24">
        <v>56750.28</v>
      </c>
      <c r="F10" s="24">
        <v>58166.46</v>
      </c>
      <c r="G10" s="24">
        <v>59387.57</v>
      </c>
      <c r="I10" s="72">
        <f t="shared" si="0"/>
        <v>0</v>
      </c>
      <c r="J10" s="72">
        <f t="shared" si="1"/>
        <v>67185.401354631671</v>
      </c>
      <c r="K10" s="72">
        <f t="shared" si="2"/>
        <v>65096.114813788496</v>
      </c>
      <c r="L10" s="72">
        <f t="shared" si="3"/>
        <v>63526.998322316984</v>
      </c>
    </row>
    <row r="11" spans="2:18" ht="20.100000000000001" customHeight="1">
      <c r="B11" s="3" t="s">
        <v>44</v>
      </c>
      <c r="C11" s="3" t="s">
        <v>45</v>
      </c>
      <c r="D11" s="24">
        <v>50991.71</v>
      </c>
      <c r="E11" s="24">
        <v>51637.71</v>
      </c>
      <c r="F11" s="24">
        <v>63605.47</v>
      </c>
      <c r="G11" s="24">
        <v>79249.47</v>
      </c>
      <c r="I11" s="72">
        <f t="shared" si="0"/>
        <v>66441.567495499563</v>
      </c>
      <c r="J11" s="72">
        <f t="shared" si="1"/>
        <v>61132.742805569898</v>
      </c>
      <c r="K11" s="72">
        <f t="shared" si="2"/>
        <v>71183.100671847307</v>
      </c>
      <c r="L11" s="72">
        <f t="shared" si="3"/>
        <v>84773.311110970026</v>
      </c>
    </row>
    <row r="12" spans="2:18" ht="20.100000000000001" customHeight="1">
      <c r="B12" s="3" t="s">
        <v>76</v>
      </c>
      <c r="C12" s="25" t="s">
        <v>77</v>
      </c>
      <c r="D12" s="26">
        <v>213010.25</v>
      </c>
      <c r="E12" s="26">
        <v>0</v>
      </c>
      <c r="F12" s="26">
        <v>0</v>
      </c>
      <c r="G12" s="26">
        <v>0</v>
      </c>
      <c r="I12" s="72">
        <f t="shared" si="0"/>
        <v>277549.72136859572</v>
      </c>
      <c r="J12" s="72">
        <f t="shared" si="1"/>
        <v>0</v>
      </c>
      <c r="K12" s="72">
        <f t="shared" si="2"/>
        <v>0</v>
      </c>
      <c r="L12" s="72">
        <f t="shared" si="3"/>
        <v>0</v>
      </c>
    </row>
    <row r="13" spans="2:18" ht="20.100000000000001" customHeight="1">
      <c r="C13" s="27" t="s">
        <v>81</v>
      </c>
      <c r="D13" s="4">
        <f>SUM(D5:D12)</f>
        <v>415003.31</v>
      </c>
      <c r="E13" s="4">
        <f t="shared" ref="E13:G13" si="4">SUM(E5:E12)</f>
        <v>430229.41</v>
      </c>
      <c r="F13" s="4">
        <f>SUM(F5:F12)</f>
        <v>478179.77</v>
      </c>
      <c r="G13" s="4">
        <f t="shared" si="4"/>
        <v>524336.88</v>
      </c>
      <c r="H13" s="12"/>
      <c r="I13" s="72">
        <f>SUM(I5:I12)</f>
        <v>540744.18042110628</v>
      </c>
      <c r="J13" s="72">
        <f t="shared" ref="J13:L13" si="5">SUM(J5:J12)</f>
        <v>509339.08318014257</v>
      </c>
      <c r="K13" s="72">
        <f t="shared" si="5"/>
        <v>535147.66429916781</v>
      </c>
      <c r="L13" s="72">
        <f t="shared" si="5"/>
        <v>560884.17317106796</v>
      </c>
    </row>
    <row r="14" spans="2:18" ht="20.100000000000001" hidden="1" customHeight="1">
      <c r="C14" s="28" t="s">
        <v>97</v>
      </c>
      <c r="D14" s="29"/>
      <c r="E14" s="29"/>
      <c r="F14" s="29"/>
      <c r="G14" s="29"/>
      <c r="H14" s="12"/>
      <c r="I14" s="73"/>
      <c r="J14" s="73"/>
      <c r="K14" s="73"/>
      <c r="L14" s="73"/>
      <c r="M14" s="12"/>
      <c r="N14" s="39" t="s">
        <v>87</v>
      </c>
      <c r="O14" s="39" t="s">
        <v>88</v>
      </c>
      <c r="P14" s="12"/>
      <c r="Q14" s="12"/>
      <c r="R14" s="12"/>
    </row>
    <row r="15" spans="2:18" ht="20.100000000000001" customHeight="1">
      <c r="C15" s="64" t="s">
        <v>109</v>
      </c>
      <c r="F15" s="31"/>
      <c r="H15" s="57" t="s">
        <v>4</v>
      </c>
      <c r="I15" s="74">
        <f>I13*0.12</f>
        <v>64889.301650532754</v>
      </c>
      <c r="J15" s="74">
        <f t="shared" ref="J15:L15" si="6">J13*0.12</f>
        <v>61120.689981617106</v>
      </c>
      <c r="K15" s="74">
        <f t="shared" si="6"/>
        <v>64217.719715900137</v>
      </c>
      <c r="L15" s="74">
        <f t="shared" si="6"/>
        <v>67306.100780528155</v>
      </c>
      <c r="M15" s="15"/>
      <c r="N15" s="38">
        <f>AVERAGE(I15:L15)</f>
        <v>64383.453032144535</v>
      </c>
      <c r="O15" s="38">
        <f>MEDIAN(I15:L15)</f>
        <v>64553.510683216446</v>
      </c>
      <c r="P15" s="15"/>
      <c r="Q15" s="15"/>
      <c r="R15" s="15"/>
    </row>
    <row r="16" spans="2:18" ht="20.100000000000001" customHeight="1">
      <c r="C16" s="59" t="s">
        <v>111</v>
      </c>
      <c r="D16" s="60"/>
      <c r="E16" s="60"/>
      <c r="F16" s="61"/>
      <c r="G16" s="60"/>
      <c r="H16" s="60"/>
      <c r="I16" s="62"/>
      <c r="J16" s="65">
        <f>O15</f>
        <v>64553.510683216446</v>
      </c>
      <c r="K16" s="62"/>
      <c r="L16" s="63"/>
      <c r="O16" s="15"/>
      <c r="P16" s="15"/>
      <c r="Q16" s="15"/>
      <c r="R16" s="15"/>
    </row>
    <row r="17" spans="2:24" ht="18" customHeight="1">
      <c r="F17" s="31"/>
      <c r="H17" s="28"/>
      <c r="I17" s="39"/>
      <c r="J17" s="39"/>
      <c r="O17" s="15"/>
      <c r="P17" s="15"/>
      <c r="Q17" s="15"/>
      <c r="R17" s="15"/>
    </row>
    <row r="18" spans="2:24" ht="18" customHeight="1">
      <c r="C18" s="42" t="s">
        <v>103</v>
      </c>
    </row>
    <row r="19" spans="2:24" ht="18" customHeight="1">
      <c r="H19" s="33"/>
      <c r="I19" s="2" t="s">
        <v>98</v>
      </c>
    </row>
    <row r="20" spans="2:24" ht="30" customHeight="1">
      <c r="B20" s="56" t="s">
        <v>90</v>
      </c>
      <c r="C20" s="56" t="s">
        <v>112</v>
      </c>
      <c r="D20" s="56">
        <v>2021</v>
      </c>
      <c r="E20" s="56">
        <v>2022</v>
      </c>
      <c r="F20" s="56">
        <v>2023</v>
      </c>
      <c r="G20" s="56">
        <v>2024</v>
      </c>
      <c r="H20" s="58"/>
      <c r="I20" s="56">
        <v>2021</v>
      </c>
      <c r="J20" s="56">
        <v>2022</v>
      </c>
      <c r="K20" s="56">
        <v>2023</v>
      </c>
      <c r="L20" s="56">
        <v>2024</v>
      </c>
      <c r="M20" s="32"/>
      <c r="N20" s="32"/>
      <c r="O20" s="32"/>
      <c r="P20" s="32"/>
      <c r="Q20" s="32"/>
      <c r="R20" s="32"/>
    </row>
    <row r="21" spans="2:24" ht="20.100000000000001" customHeight="1">
      <c r="B21" s="3" t="s">
        <v>18</v>
      </c>
      <c r="C21" s="3" t="s">
        <v>19</v>
      </c>
      <c r="D21" s="24">
        <f>D5*$D$41</f>
        <v>0</v>
      </c>
      <c r="E21" s="24">
        <f>E5*$D$41</f>
        <v>8520.41</v>
      </c>
      <c r="F21" s="24">
        <f>F5*$D$41</f>
        <v>8520.41</v>
      </c>
      <c r="G21" s="24">
        <f>G5*$D$41</f>
        <v>9116.41</v>
      </c>
      <c r="I21" s="10">
        <f>D21*(1+$I$2)</f>
        <v>0</v>
      </c>
      <c r="J21" s="10">
        <f>E21*(1+$J$2)</f>
        <v>10087.124954379384</v>
      </c>
      <c r="K21" s="10">
        <f t="shared" ref="K21:K28" si="7">F21*(1+$K$2)</f>
        <v>9535.4881081047679</v>
      </c>
      <c r="L21" s="10">
        <f t="shared" ref="L21:L28" si="8">G21*(1+$L$2)</f>
        <v>9751.8413832314363</v>
      </c>
    </row>
    <row r="22" spans="2:24" ht="20.100000000000001" customHeight="1">
      <c r="B22" s="3" t="s">
        <v>20</v>
      </c>
      <c r="C22" s="3" t="s">
        <v>21</v>
      </c>
      <c r="D22" s="24">
        <f>D6*$D$42</f>
        <v>0</v>
      </c>
      <c r="E22" s="24">
        <f t="shared" ref="E22:G22" si="9">E6*$D$42</f>
        <v>0</v>
      </c>
      <c r="F22" s="24">
        <f t="shared" si="9"/>
        <v>2600</v>
      </c>
      <c r="G22" s="24">
        <f t="shared" si="9"/>
        <v>2600</v>
      </c>
      <c r="I22" s="10">
        <f t="shared" ref="I22:I28" si="10">D22*(1+$I$2)</f>
        <v>0</v>
      </c>
      <c r="J22" s="10">
        <f t="shared" ref="J22:J28" si="11">E22*(1+$J$2)</f>
        <v>0</v>
      </c>
      <c r="K22" s="10">
        <f t="shared" si="7"/>
        <v>2909.7507139999598</v>
      </c>
      <c r="L22" s="10">
        <f t="shared" si="8"/>
        <v>2781.2250212969507</v>
      </c>
      <c r="O22" s="59"/>
      <c r="P22" s="60"/>
      <c r="Q22" s="60"/>
      <c r="R22" s="61"/>
      <c r="S22" s="60"/>
      <c r="T22" s="60"/>
      <c r="U22" s="62"/>
      <c r="V22" s="62"/>
      <c r="W22" s="62"/>
      <c r="X22" s="63"/>
    </row>
    <row r="23" spans="2:24" ht="20.100000000000001" customHeight="1">
      <c r="B23" s="3" t="s">
        <v>32</v>
      </c>
      <c r="C23" s="3" t="s">
        <v>33</v>
      </c>
      <c r="D23" s="24">
        <f>D7*$D$43</f>
        <v>3000</v>
      </c>
      <c r="E23" s="24">
        <f>E7*$D$43</f>
        <v>3000</v>
      </c>
      <c r="F23" s="24">
        <f>F7*$D$43</f>
        <v>3000</v>
      </c>
      <c r="G23" s="24">
        <f>G7*$D$43</f>
        <v>3000</v>
      </c>
      <c r="I23" s="10">
        <f t="shared" si="10"/>
        <v>3908.9628978219935</v>
      </c>
      <c r="J23" s="10">
        <f t="shared" si="11"/>
        <v>3551.6336494532716</v>
      </c>
      <c r="K23" s="10">
        <f t="shared" si="7"/>
        <v>3357.4046699999535</v>
      </c>
      <c r="L23" s="10">
        <f t="shared" si="8"/>
        <v>3209.105793804174</v>
      </c>
    </row>
    <row r="24" spans="2:24" ht="20.100000000000001" customHeight="1">
      <c r="B24" s="3" t="s">
        <v>36</v>
      </c>
      <c r="C24" s="3" t="s">
        <v>37</v>
      </c>
      <c r="D24" s="24">
        <f>D8*$D$44</f>
        <v>27200.270000000004</v>
      </c>
      <c r="E24" s="24">
        <f t="shared" ref="E24:G24" si="12">E8*$D$44</f>
        <v>18536.434000000001</v>
      </c>
      <c r="F24" s="24">
        <f t="shared" si="12"/>
        <v>20249.718000000004</v>
      </c>
      <c r="G24" s="24">
        <f t="shared" si="12"/>
        <v>20849.518000000004</v>
      </c>
      <c r="I24" s="10">
        <f t="shared" si="10"/>
        <v>35441.615413580213</v>
      </c>
      <c r="J24" s="10">
        <f t="shared" si="11"/>
        <v>21944.874245089904</v>
      </c>
      <c r="K24" s="10">
        <f t="shared" si="7"/>
        <v>22662.165926460711</v>
      </c>
      <c r="L24" s="10">
        <f t="shared" si="8"/>
        <v>22302.769670608141</v>
      </c>
    </row>
    <row r="25" spans="2:24" ht="20.100000000000001" customHeight="1">
      <c r="B25" s="3" t="s">
        <v>40</v>
      </c>
      <c r="C25" s="3" t="s">
        <v>41</v>
      </c>
      <c r="D25" s="24">
        <f>D9*$D$45</f>
        <v>0</v>
      </c>
      <c r="E25" s="24">
        <f>E9*$D$45</f>
        <v>229.8</v>
      </c>
      <c r="F25" s="24">
        <f>F9*$D$45</f>
        <v>229.8</v>
      </c>
      <c r="G25" s="24">
        <f>G9*$D$45</f>
        <v>2508.4</v>
      </c>
      <c r="I25" s="10">
        <f t="shared" si="10"/>
        <v>0</v>
      </c>
      <c r="J25" s="10">
        <f t="shared" si="11"/>
        <v>272.05513754812063</v>
      </c>
      <c r="K25" s="10">
        <f t="shared" si="7"/>
        <v>257.17719772199644</v>
      </c>
      <c r="L25" s="10">
        <f t="shared" si="8"/>
        <v>2683.240324392797</v>
      </c>
    </row>
    <row r="26" spans="2:24" ht="20.100000000000001" customHeight="1">
      <c r="B26" s="3" t="s">
        <v>42</v>
      </c>
      <c r="C26" s="3" t="s">
        <v>43</v>
      </c>
      <c r="D26" s="24">
        <f>D10*$D$46</f>
        <v>0</v>
      </c>
      <c r="E26" s="24">
        <f>E10*$D$46</f>
        <v>11350.056</v>
      </c>
      <c r="F26" s="24">
        <f>F10*$D$46</f>
        <v>11633.292000000001</v>
      </c>
      <c r="G26" s="24">
        <f>G10*$D$46</f>
        <v>11877.514000000001</v>
      </c>
      <c r="I26" s="10">
        <f t="shared" si="10"/>
        <v>0</v>
      </c>
      <c r="J26" s="10">
        <f t="shared" si="11"/>
        <v>13437.080270926335</v>
      </c>
      <c r="K26" s="10">
        <f t="shared" si="7"/>
        <v>13019.2229627577</v>
      </c>
      <c r="L26" s="10">
        <f t="shared" si="8"/>
        <v>12705.399664463397</v>
      </c>
    </row>
    <row r="27" spans="2:24" ht="20.100000000000001" customHeight="1">
      <c r="B27" s="3" t="s">
        <v>44</v>
      </c>
      <c r="C27" s="3" t="s">
        <v>45</v>
      </c>
      <c r="D27" s="24">
        <f>D11*$D$47</f>
        <v>5099.1710000000003</v>
      </c>
      <c r="E27" s="24">
        <f t="shared" ref="E27:G27" si="13">E11*$D$47</f>
        <v>5163.7710000000006</v>
      </c>
      <c r="F27" s="24">
        <f t="shared" si="13"/>
        <v>6360.5470000000005</v>
      </c>
      <c r="G27" s="24">
        <f t="shared" si="13"/>
        <v>7924.9470000000001</v>
      </c>
      <c r="I27" s="10">
        <f t="shared" si="10"/>
        <v>6644.1567495499576</v>
      </c>
      <c r="J27" s="10">
        <f t="shared" si="11"/>
        <v>6113.2742805569906</v>
      </c>
      <c r="K27" s="10">
        <f t="shared" si="7"/>
        <v>7118.3100671847315</v>
      </c>
      <c r="L27" s="10">
        <f t="shared" si="8"/>
        <v>8477.3311110970026</v>
      </c>
    </row>
    <row r="28" spans="2:24" ht="20.100000000000001" customHeight="1">
      <c r="B28" s="3" t="s">
        <v>76</v>
      </c>
      <c r="C28" s="25" t="s">
        <v>77</v>
      </c>
      <c r="D28" s="24">
        <f>D12*$D$48</f>
        <v>8520.41</v>
      </c>
      <c r="E28" s="37">
        <f>E12*$D$48</f>
        <v>0</v>
      </c>
      <c r="F28" s="26">
        <f>F12*$D$48</f>
        <v>0</v>
      </c>
      <c r="G28" s="26">
        <f>G12*$D$48</f>
        <v>0</v>
      </c>
      <c r="I28" s="10">
        <f t="shared" si="10"/>
        <v>11101.98885474383</v>
      </c>
      <c r="J28" s="10">
        <f t="shared" si="11"/>
        <v>0</v>
      </c>
      <c r="K28" s="10">
        <f t="shared" si="7"/>
        <v>0</v>
      </c>
      <c r="L28" s="10">
        <f t="shared" si="8"/>
        <v>0</v>
      </c>
      <c r="N28" s="30" t="s">
        <v>87</v>
      </c>
      <c r="O28" s="30" t="s">
        <v>88</v>
      </c>
    </row>
    <row r="29" spans="2:24" ht="20.100000000000001" customHeight="1">
      <c r="C29" s="27" t="s">
        <v>81</v>
      </c>
      <c r="D29" s="4">
        <f>SUM(D21:D28)</f>
        <v>43819.85100000001</v>
      </c>
      <c r="E29" s="4">
        <f t="shared" ref="E29" si="14">SUM(E21:E28)</f>
        <v>46800.470999999998</v>
      </c>
      <c r="F29" s="4">
        <f>SUM(F21:F28)</f>
        <v>52593.767000000007</v>
      </c>
      <c r="G29" s="4">
        <f t="shared" ref="G29" si="15">SUM(G21:G28)</f>
        <v>57876.789000000004</v>
      </c>
      <c r="H29" s="12"/>
      <c r="I29" s="10">
        <f>SUM(I21:I28)</f>
        <v>57096.723915695991</v>
      </c>
      <c r="J29" s="10">
        <f t="shared" ref="J29:L29" si="16">SUM(J21:J28)</f>
        <v>55406.04253795401</v>
      </c>
      <c r="K29" s="10">
        <f t="shared" si="16"/>
        <v>58859.519646229819</v>
      </c>
      <c r="L29" s="10">
        <f t="shared" si="16"/>
        <v>61910.912968893899</v>
      </c>
      <c r="M29" s="15"/>
      <c r="N29" s="38">
        <f>AVERAGE(I29:L29)</f>
        <v>58318.299767193428</v>
      </c>
      <c r="O29" s="38">
        <f>MEDIAN(I29:L29)</f>
        <v>57978.121780962902</v>
      </c>
      <c r="P29" s="15"/>
      <c r="Q29" s="15"/>
      <c r="R29" s="15"/>
    </row>
    <row r="30" spans="2:24" ht="20.100000000000001" hidden="1" customHeight="1">
      <c r="C30" s="28" t="s">
        <v>108</v>
      </c>
      <c r="D30" s="29"/>
      <c r="E30" s="29"/>
      <c r="F30" s="29"/>
      <c r="G30" s="29"/>
      <c r="H30" s="12"/>
      <c r="I30" s="10"/>
      <c r="J30" s="10"/>
      <c r="K30" s="10"/>
      <c r="L30" s="10"/>
      <c r="M30" s="12"/>
      <c r="P30" s="12"/>
      <c r="Q30" s="12"/>
      <c r="R30" s="12"/>
    </row>
    <row r="31" spans="2:24" ht="20.100000000000001" customHeight="1">
      <c r="C31" s="59" t="s">
        <v>111</v>
      </c>
      <c r="D31" s="60"/>
      <c r="E31" s="60"/>
      <c r="F31" s="61"/>
      <c r="G31" s="60"/>
      <c r="H31" s="60"/>
      <c r="I31" s="62"/>
      <c r="J31" s="65">
        <f>O29</f>
        <v>57978.121780962902</v>
      </c>
      <c r="K31" s="62"/>
      <c r="L31" s="63"/>
      <c r="M31" s="12"/>
      <c r="N31" s="12"/>
      <c r="O31" s="12"/>
      <c r="P31" s="12"/>
      <c r="Q31" s="12"/>
      <c r="R31" s="12"/>
    </row>
    <row r="32" spans="2:24" ht="18" customHeight="1">
      <c r="F32" s="31"/>
      <c r="H32" s="12"/>
      <c r="I32" s="30"/>
      <c r="J32" s="30"/>
      <c r="K32" s="39"/>
      <c r="L32" s="39"/>
      <c r="M32" s="12"/>
      <c r="N32" s="12"/>
      <c r="O32" s="12"/>
      <c r="P32" s="12"/>
      <c r="Q32" s="12"/>
      <c r="R32" s="12"/>
    </row>
    <row r="33" spans="1:25" ht="18" customHeight="1">
      <c r="J33" s="43"/>
      <c r="K33" s="44" t="s">
        <v>105</v>
      </c>
      <c r="L33" s="66">
        <f>O15+O29</f>
        <v>122531.63246417935</v>
      </c>
    </row>
    <row r="34" spans="1:25" ht="18" customHeight="1">
      <c r="L34" s="14"/>
    </row>
    <row r="35" spans="1:25" ht="18" customHeight="1">
      <c r="L35" s="14"/>
      <c r="P35" s="59"/>
      <c r="Q35" s="60"/>
      <c r="R35" s="60"/>
      <c r="S35" s="61"/>
      <c r="T35" s="60"/>
      <c r="U35" s="60"/>
      <c r="V35" s="62"/>
      <c r="W35" s="62"/>
      <c r="X35" s="62"/>
      <c r="Y35" s="63"/>
    </row>
    <row r="36" spans="1:25" ht="18" customHeight="1">
      <c r="B36" s="36" t="s">
        <v>96</v>
      </c>
      <c r="L36" s="14"/>
    </row>
    <row r="37" spans="1:25" ht="18" customHeight="1"/>
    <row r="38" spans="1:25" ht="18" customHeight="1">
      <c r="B38" s="2" t="s">
        <v>93</v>
      </c>
    </row>
    <row r="39" spans="1:25" ht="18" customHeight="1">
      <c r="A39" s="2" t="s">
        <v>92</v>
      </c>
    </row>
    <row r="40" spans="1:25" ht="18" customHeight="1">
      <c r="C40" s="2" t="s">
        <v>102</v>
      </c>
    </row>
    <row r="41" spans="1:25" ht="18" customHeight="1">
      <c r="C41" s="3" t="s">
        <v>19</v>
      </c>
      <c r="D41" s="40">
        <v>0.04</v>
      </c>
    </row>
    <row r="42" spans="1:25" ht="18" customHeight="1">
      <c r="C42" s="3" t="s">
        <v>21</v>
      </c>
      <c r="D42" s="40">
        <v>0.1</v>
      </c>
    </row>
    <row r="43" spans="1:25" ht="18" customHeight="1">
      <c r="C43" s="3" t="s">
        <v>33</v>
      </c>
      <c r="D43" s="40">
        <v>0.2</v>
      </c>
    </row>
    <row r="44" spans="1:25" ht="18" customHeight="1">
      <c r="C44" s="3" t="s">
        <v>37</v>
      </c>
      <c r="D44" s="40">
        <v>0.2</v>
      </c>
    </row>
    <row r="45" spans="1:25" ht="18" customHeight="1">
      <c r="C45" s="3" t="s">
        <v>41</v>
      </c>
      <c r="D45" s="40">
        <v>0.2</v>
      </c>
    </row>
    <row r="46" spans="1:25" ht="18" customHeight="1">
      <c r="C46" s="3" t="s">
        <v>43</v>
      </c>
      <c r="D46" s="40">
        <v>0.2</v>
      </c>
      <c r="E46" s="2" t="s">
        <v>94</v>
      </c>
    </row>
    <row r="47" spans="1:25" ht="18" customHeight="1">
      <c r="C47" s="3" t="s">
        <v>45</v>
      </c>
      <c r="D47" s="40">
        <v>0.1</v>
      </c>
    </row>
    <row r="48" spans="1:25" ht="18" customHeight="1">
      <c r="C48" s="3" t="s">
        <v>99</v>
      </c>
      <c r="D48" s="40">
        <v>0.04</v>
      </c>
      <c r="E48" s="35">
        <v>0.1</v>
      </c>
    </row>
    <row r="49" spans="3:3" ht="18" customHeight="1">
      <c r="C49" s="2" t="s">
        <v>100</v>
      </c>
    </row>
    <row r="50" spans="3:3" ht="18" customHeight="1"/>
    <row r="55" spans="3:3">
      <c r="C55" s="41" t="s">
        <v>101</v>
      </c>
    </row>
  </sheetData>
  <pageMargins left="0.51181102362204722" right="0.51181102362204722" top="0.78740157480314965" bottom="0.78740157480314965" header="0.31496062992125984" footer="0.31496062992125984"/>
  <pageSetup paperSize="9" scale="71" orientation="landscape" r:id="rId1"/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7" workbookViewId="0">
      <selection activeCell="A7" sqref="A1:XFD1048576"/>
    </sheetView>
  </sheetViews>
  <sheetFormatPr defaultRowHeight="15"/>
  <cols>
    <col min="1" max="1" width="14" bestFit="1" customWidth="1"/>
    <col min="2" max="2" width="64.5703125" bestFit="1" customWidth="1"/>
    <col min="3" max="3" width="11.7109375" bestFit="1" customWidth="1"/>
  </cols>
  <sheetData>
    <row r="1" spans="1:3">
      <c r="A1">
        <v>2021</v>
      </c>
    </row>
    <row r="2" spans="1:3">
      <c r="A2" t="s">
        <v>10</v>
      </c>
      <c r="B2" t="s">
        <v>11</v>
      </c>
      <c r="C2" s="1">
        <v>1359741.04</v>
      </c>
    </row>
    <row r="3" spans="1:3">
      <c r="A3" t="s">
        <v>12</v>
      </c>
      <c r="B3" t="s">
        <v>13</v>
      </c>
      <c r="C3" s="1">
        <v>3963334.21</v>
      </c>
    </row>
    <row r="4" spans="1:3">
      <c r="A4" t="s">
        <v>14</v>
      </c>
      <c r="B4" t="s">
        <v>15</v>
      </c>
      <c r="C4" s="1">
        <v>0</v>
      </c>
    </row>
    <row r="5" spans="1:3">
      <c r="A5" t="s">
        <v>16</v>
      </c>
      <c r="B5" t="s">
        <v>17</v>
      </c>
      <c r="C5" s="1">
        <v>0</v>
      </c>
    </row>
    <row r="6" spans="1:3">
      <c r="A6" t="s">
        <v>18</v>
      </c>
      <c r="B6" t="s">
        <v>19</v>
      </c>
      <c r="C6" s="1">
        <v>0</v>
      </c>
    </row>
    <row r="7" spans="1:3">
      <c r="A7" t="s">
        <v>20</v>
      </c>
      <c r="B7" t="s">
        <v>21</v>
      </c>
      <c r="C7" s="1">
        <v>0</v>
      </c>
    </row>
    <row r="8" spans="1:3">
      <c r="A8" t="s">
        <v>22</v>
      </c>
      <c r="B8" t="s">
        <v>23</v>
      </c>
      <c r="C8" s="1">
        <v>3761341.15</v>
      </c>
    </row>
    <row r="9" spans="1:3">
      <c r="A9" t="s">
        <v>24</v>
      </c>
      <c r="B9" t="s">
        <v>25</v>
      </c>
      <c r="C9" s="1">
        <v>3761341.15</v>
      </c>
    </row>
    <row r="10" spans="1:3">
      <c r="A10" t="s">
        <v>26</v>
      </c>
      <c r="B10" t="s">
        <v>27</v>
      </c>
      <c r="C10" s="1">
        <v>0</v>
      </c>
    </row>
    <row r="11" spans="1:3">
      <c r="A11" t="s">
        <v>28</v>
      </c>
      <c r="B11" t="s">
        <v>29</v>
      </c>
      <c r="C11" s="1">
        <v>0</v>
      </c>
    </row>
    <row r="12" spans="1:3">
      <c r="A12" t="s">
        <v>30</v>
      </c>
      <c r="B12" t="s">
        <v>31</v>
      </c>
      <c r="C12" s="1">
        <v>0</v>
      </c>
    </row>
    <row r="13" spans="1:3">
      <c r="A13" t="s">
        <v>32</v>
      </c>
      <c r="B13" t="s">
        <v>33</v>
      </c>
      <c r="C13" s="1">
        <v>15000</v>
      </c>
    </row>
    <row r="14" spans="1:3">
      <c r="A14" t="s">
        <v>34</v>
      </c>
      <c r="B14" t="s">
        <v>35</v>
      </c>
      <c r="C14" s="1">
        <v>186993.06</v>
      </c>
    </row>
    <row r="15" spans="1:3">
      <c r="A15" t="s">
        <v>36</v>
      </c>
      <c r="B15" t="s">
        <v>37</v>
      </c>
      <c r="C15" s="1">
        <v>136001.35</v>
      </c>
    </row>
    <row r="16" spans="1:3">
      <c r="A16" t="s">
        <v>38</v>
      </c>
      <c r="B16" t="s">
        <v>39</v>
      </c>
      <c r="C16" s="1">
        <v>0</v>
      </c>
    </row>
    <row r="17" spans="1:3">
      <c r="A17" t="s">
        <v>40</v>
      </c>
      <c r="B17" t="s">
        <v>41</v>
      </c>
      <c r="C17" s="1">
        <v>0</v>
      </c>
    </row>
    <row r="18" spans="1:3">
      <c r="A18" t="s">
        <v>42</v>
      </c>
      <c r="B18" t="s">
        <v>43</v>
      </c>
      <c r="C18" s="1">
        <v>0</v>
      </c>
    </row>
    <row r="19" spans="1:3">
      <c r="A19" t="s">
        <v>44</v>
      </c>
      <c r="B19" t="s">
        <v>45</v>
      </c>
      <c r="C19" s="1">
        <v>50991.71</v>
      </c>
    </row>
    <row r="20" spans="1:3">
      <c r="A20" t="s">
        <v>46</v>
      </c>
      <c r="B20" t="s">
        <v>47</v>
      </c>
      <c r="C20" s="1">
        <v>0</v>
      </c>
    </row>
    <row r="21" spans="1:3">
      <c r="A21" t="s">
        <v>48</v>
      </c>
      <c r="B21" t="s">
        <v>49</v>
      </c>
      <c r="C21" s="1">
        <v>0</v>
      </c>
    </row>
    <row r="22" spans="1:3">
      <c r="A22" t="s">
        <v>50</v>
      </c>
      <c r="B22" t="s">
        <v>51</v>
      </c>
      <c r="C22" s="1">
        <v>0</v>
      </c>
    </row>
    <row r="23" spans="1:3">
      <c r="A23" t="s">
        <v>52</v>
      </c>
      <c r="B23" t="s">
        <v>53</v>
      </c>
      <c r="C23" s="1">
        <v>0</v>
      </c>
    </row>
    <row r="24" spans="1:3">
      <c r="A24" t="s">
        <v>54</v>
      </c>
      <c r="B24" t="s">
        <v>55</v>
      </c>
      <c r="C24" s="1">
        <v>0</v>
      </c>
    </row>
    <row r="25" spans="1:3">
      <c r="A25" t="s">
        <v>56</v>
      </c>
      <c r="B25" t="s">
        <v>57</v>
      </c>
      <c r="C25" s="1">
        <v>0</v>
      </c>
    </row>
    <row r="26" spans="1:3">
      <c r="A26" t="s">
        <v>58</v>
      </c>
      <c r="B26" t="s">
        <v>59</v>
      </c>
      <c r="C26" s="1">
        <v>0</v>
      </c>
    </row>
    <row r="27" spans="1:3">
      <c r="A27" t="s">
        <v>60</v>
      </c>
      <c r="B27" t="s">
        <v>61</v>
      </c>
      <c r="C27" s="1">
        <v>0</v>
      </c>
    </row>
    <row r="28" spans="1:3">
      <c r="A28" t="s">
        <v>62</v>
      </c>
      <c r="B28" t="s">
        <v>63</v>
      </c>
      <c r="C28" s="1">
        <v>0</v>
      </c>
    </row>
    <row r="29" spans="1:3">
      <c r="A29" t="s">
        <v>64</v>
      </c>
      <c r="B29" t="s">
        <v>65</v>
      </c>
      <c r="C29" s="1">
        <v>0</v>
      </c>
    </row>
    <row r="30" spans="1:3">
      <c r="A30" t="s">
        <v>66</v>
      </c>
      <c r="B30" t="s">
        <v>67</v>
      </c>
      <c r="C30" s="1">
        <v>0</v>
      </c>
    </row>
    <row r="31" spans="1:3">
      <c r="A31" t="s">
        <v>68</v>
      </c>
      <c r="B31" t="s">
        <v>69</v>
      </c>
      <c r="C31" s="1">
        <v>0</v>
      </c>
    </row>
    <row r="32" spans="1:3">
      <c r="A32" t="s">
        <v>70</v>
      </c>
      <c r="B32" t="s">
        <v>71</v>
      </c>
      <c r="C32" s="1">
        <v>0</v>
      </c>
    </row>
    <row r="33" spans="1:3">
      <c r="A33" t="s">
        <v>72</v>
      </c>
      <c r="B33" t="s">
        <v>73</v>
      </c>
      <c r="C33" s="1">
        <v>0</v>
      </c>
    </row>
    <row r="34" spans="1:3">
      <c r="A34" t="s">
        <v>74</v>
      </c>
      <c r="B34" t="s">
        <v>75</v>
      </c>
      <c r="C34" s="1">
        <v>0</v>
      </c>
    </row>
    <row r="35" spans="1:3">
      <c r="A35" t="s">
        <v>76</v>
      </c>
      <c r="B35" t="s">
        <v>77</v>
      </c>
      <c r="C35" s="1">
        <v>213010.25</v>
      </c>
    </row>
    <row r="36" spans="1:3">
      <c r="A36" t="s">
        <v>78</v>
      </c>
      <c r="B36" t="s">
        <v>79</v>
      </c>
      <c r="C36" s="1"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Embarcações</vt:lpstr>
      <vt:lpstr>Outros equipamentos</vt:lpstr>
      <vt:lpstr>Plan3</vt:lpstr>
      <vt:lpstr>Embarcações!Area_de_impressao</vt:lpstr>
      <vt:lpstr>'Outros equipamentos'!Area_de_impressao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dalva-davila</dc:creator>
  <cp:lastModifiedBy>AGERGS</cp:lastModifiedBy>
  <cp:lastPrinted>2025-03-24T17:08:30Z</cp:lastPrinted>
  <dcterms:created xsi:type="dcterms:W3CDTF">2025-02-26T14:14:59Z</dcterms:created>
  <dcterms:modified xsi:type="dcterms:W3CDTF">2025-05-12T15:34:51Z</dcterms:modified>
</cp:coreProperties>
</file>