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9440" windowHeight="9465" activeTab="1"/>
  </bookViews>
  <sheets>
    <sheet name="Estrutura de Custo Simplificada" sheetId="11" r:id="rId1"/>
    <sheet name="Resumo final" sheetId="16" r:id="rId2"/>
    <sheet name="2021" sheetId="1" r:id="rId3"/>
    <sheet name="2022" sheetId="2" r:id="rId4"/>
    <sheet name="2023" sheetId="3" r:id="rId5"/>
    <sheet name="2024" sheetId="4" r:id="rId6"/>
    <sheet name="Receita" sheetId="5" r:id="rId7"/>
    <sheet name="Pessoal" sheetId="6" r:id="rId8"/>
    <sheet name="Passageiros_Balancete" sheetId="7" r:id="rId9"/>
    <sheet name="Plan9" sheetId="9" r:id="rId10"/>
    <sheet name="Plan3" sheetId="15" r:id="rId11"/>
    <sheet name="Quadro final" sheetId="13" r:id="rId12"/>
  </sheets>
  <definedNames>
    <definedName name="_xlnm.Print_Area" localSheetId="0">'Estrutura de Custo Simplificada'!$B$1:$R$133</definedName>
  </definedNames>
  <calcPr calcId="145621"/>
</workbook>
</file>

<file path=xl/calcChain.xml><?xml version="1.0" encoding="utf-8"?>
<calcChain xmlns="http://schemas.openxmlformats.org/spreadsheetml/2006/main">
  <c r="E70" i="16" l="1"/>
  <c r="E69" i="16"/>
  <c r="E159" i="13"/>
  <c r="U8" i="13" l="1"/>
  <c r="U7" i="13"/>
  <c r="U6" i="13"/>
  <c r="H132" i="13" l="1"/>
  <c r="E132" i="13"/>
  <c r="N314" i="4"/>
  <c r="O314" i="4"/>
  <c r="O312" i="4" l="1"/>
  <c r="Q314" i="4"/>
  <c r="Q315" i="4" s="1"/>
  <c r="J159" i="13"/>
  <c r="H142" i="13" l="1"/>
  <c r="E142" i="13"/>
  <c r="H124" i="13"/>
  <c r="E124" i="13"/>
  <c r="H109" i="13"/>
  <c r="E109" i="13"/>
  <c r="H67" i="13"/>
  <c r="E67" i="13"/>
  <c r="H58" i="13"/>
  <c r="V8" i="13" s="1"/>
  <c r="E58" i="13"/>
  <c r="H37" i="13"/>
  <c r="V7" i="13" s="1"/>
  <c r="E37" i="13"/>
  <c r="H28" i="13"/>
  <c r="V6" i="13" s="1"/>
  <c r="E28" i="13"/>
  <c r="V9" i="13" l="1"/>
  <c r="V24" i="13"/>
  <c r="D160" i="11"/>
  <c r="H160" i="11"/>
  <c r="M160" i="11" s="1"/>
  <c r="M162" i="11" s="1"/>
  <c r="G160" i="11"/>
  <c r="L160" i="11" s="1"/>
  <c r="L162" i="11" s="1"/>
  <c r="F160" i="11"/>
  <c r="K160" i="11" s="1"/>
  <c r="K162" i="11" s="1"/>
  <c r="E160" i="11"/>
  <c r="J160" i="11" s="1"/>
  <c r="J162" i="11" s="1"/>
  <c r="E88" i="11"/>
  <c r="P129" i="11"/>
  <c r="I6" i="6"/>
  <c r="D151" i="11"/>
  <c r="E26" i="11"/>
  <c r="G162" i="11" l="1"/>
  <c r="F162" i="11"/>
  <c r="H162" i="11"/>
  <c r="P160" i="11"/>
  <c r="O160" i="11"/>
  <c r="O162" i="11" s="1"/>
  <c r="F144" i="11"/>
  <c r="D147" i="11"/>
  <c r="D26" i="11"/>
  <c r="J26" i="11"/>
  <c r="F26" i="11"/>
  <c r="K26" i="11" s="1"/>
  <c r="G26" i="11"/>
  <c r="L26" i="11" s="1"/>
  <c r="H26" i="11"/>
  <c r="M26" i="11" s="1"/>
  <c r="F83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5" i="11"/>
  <c r="D30" i="11"/>
  <c r="D32" i="11"/>
  <c r="D36" i="11"/>
  <c r="D39" i="11"/>
  <c r="D41" i="11"/>
  <c r="D43" i="11"/>
  <c r="D45" i="11"/>
  <c r="D46" i="11"/>
  <c r="D47" i="11"/>
  <c r="D48" i="11"/>
  <c r="D49" i="11"/>
  <c r="D50" i="11"/>
  <c r="D53" i="11"/>
  <c r="P162" i="11" l="1"/>
  <c r="P26" i="11"/>
  <c r="O26" i="11"/>
  <c r="O129" i="11"/>
  <c r="K115" i="11"/>
  <c r="L115" i="11"/>
  <c r="M115" i="11"/>
  <c r="O115" i="11"/>
  <c r="P115" i="11"/>
  <c r="J115" i="11"/>
  <c r="J130" i="11" l="1"/>
  <c r="K15" i="9"/>
  <c r="L15" i="9"/>
  <c r="M15" i="9"/>
  <c r="J15" i="9"/>
  <c r="E9" i="11" l="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5" i="11"/>
  <c r="E30" i="11"/>
  <c r="E29" i="11" s="1"/>
  <c r="E32" i="11"/>
  <c r="E31" i="11" s="1"/>
  <c r="E36" i="11"/>
  <c r="E35" i="11" s="1"/>
  <c r="E37" i="11"/>
  <c r="E39" i="11"/>
  <c r="E38" i="11" s="1"/>
  <c r="E41" i="11"/>
  <c r="E40" i="11" s="1"/>
  <c r="E43" i="11"/>
  <c r="E42" i="11" s="1"/>
  <c r="E45" i="11"/>
  <c r="E46" i="11"/>
  <c r="E47" i="11"/>
  <c r="E48" i="11"/>
  <c r="E49" i="11"/>
  <c r="E50" i="11"/>
  <c r="E53" i="11"/>
  <c r="E52" i="11" s="1"/>
  <c r="E62" i="11"/>
  <c r="E63" i="11"/>
  <c r="E64" i="11"/>
  <c r="E65" i="11"/>
  <c r="E66" i="11"/>
  <c r="E67" i="11"/>
  <c r="E68" i="11"/>
  <c r="E69" i="11"/>
  <c r="E70" i="11"/>
  <c r="E71" i="11"/>
  <c r="E72" i="11"/>
  <c r="E74" i="11"/>
  <c r="E75" i="11"/>
  <c r="E76" i="11"/>
  <c r="E77" i="11"/>
  <c r="E78" i="11"/>
  <c r="E79" i="11"/>
  <c r="E80" i="11"/>
  <c r="E81" i="11"/>
  <c r="E83" i="11"/>
  <c r="E84" i="11"/>
  <c r="E85" i="11"/>
  <c r="E86" i="11"/>
  <c r="E87" i="11"/>
  <c r="E90" i="11"/>
  <c r="E89" i="11" s="1"/>
  <c r="E92" i="11"/>
  <c r="E93" i="11"/>
  <c r="E94" i="11"/>
  <c r="E110" i="11"/>
  <c r="E109" i="11" s="1"/>
  <c r="E107" i="11" s="1"/>
  <c r="E28" i="11" l="1"/>
  <c r="E91" i="11"/>
  <c r="E82" i="11"/>
  <c r="E73" i="11"/>
  <c r="E8" i="11"/>
  <c r="E24" i="11" s="1"/>
  <c r="E61" i="11"/>
  <c r="E44" i="11"/>
  <c r="E34" i="11" s="1"/>
  <c r="E60" i="11" l="1"/>
  <c r="E7" i="11"/>
  <c r="E58" i="11" s="1"/>
  <c r="K130" i="11" l="1"/>
  <c r="L130" i="11"/>
  <c r="M130" i="11"/>
  <c r="P130" i="11" l="1"/>
  <c r="O130" i="11"/>
  <c r="B21" i="5"/>
  <c r="A21" i="5"/>
  <c r="C21" i="5" s="1"/>
  <c r="B22" i="5"/>
  <c r="A22" i="5"/>
  <c r="C22" i="5" s="1"/>
  <c r="Q122" i="11" l="1"/>
  <c r="Q56" i="11"/>
  <c r="Q97" i="11"/>
  <c r="Q54" i="11"/>
  <c r="Q116" i="11"/>
  <c r="Q55" i="11"/>
  <c r="Q117" i="11"/>
  <c r="Q160" i="11"/>
  <c r="Q26" i="11"/>
  <c r="Q115" i="11"/>
  <c r="E22" i="5"/>
  <c r="F22" i="5"/>
  <c r="D22" i="5"/>
  <c r="F21" i="5"/>
  <c r="E21" i="5"/>
  <c r="D21" i="5"/>
  <c r="C36" i="9"/>
  <c r="C16" i="9" l="1"/>
  <c r="F5" i="9"/>
  <c r="C4" i="9"/>
  <c r="C5" i="9"/>
  <c r="D5" i="9"/>
  <c r="E5" i="9"/>
  <c r="D4" i="9"/>
  <c r="E4" i="9"/>
  <c r="F4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D36" i="9"/>
  <c r="E36" i="9"/>
  <c r="F36" i="9"/>
  <c r="C37" i="9"/>
  <c r="D37" i="9"/>
  <c r="E37" i="9"/>
  <c r="F37" i="9"/>
  <c r="C3" i="9"/>
  <c r="F3" i="9"/>
  <c r="E3" i="9"/>
  <c r="D3" i="9"/>
  <c r="S95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61" i="3"/>
  <c r="R61" i="3"/>
  <c r="S94" i="2"/>
  <c r="S95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R95" i="2"/>
  <c r="S61" i="2"/>
  <c r="R61" i="2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61" i="3"/>
  <c r="T94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5" i="2"/>
  <c r="T61" i="2"/>
  <c r="I4" i="6"/>
  <c r="J4" i="6" s="1"/>
  <c r="I5" i="6"/>
  <c r="I7" i="6"/>
  <c r="I12" i="6"/>
  <c r="I13" i="6"/>
  <c r="I14" i="6"/>
  <c r="I15" i="6"/>
  <c r="I20" i="6"/>
  <c r="I21" i="6"/>
  <c r="I22" i="6"/>
  <c r="I23" i="6"/>
  <c r="I28" i="6"/>
  <c r="I29" i="6"/>
  <c r="I30" i="6"/>
  <c r="I31" i="6"/>
  <c r="G12" i="6"/>
  <c r="C39" i="9" l="1"/>
  <c r="F39" i="9"/>
  <c r="E39" i="9"/>
  <c r="D39" i="9"/>
  <c r="M8" i="6"/>
  <c r="N8" i="6"/>
  <c r="O8" i="6"/>
  <c r="P8" i="6"/>
  <c r="G4" i="6"/>
  <c r="H4" i="6" s="1"/>
  <c r="O37" i="11" l="1"/>
  <c r="H37" i="11" l="1"/>
  <c r="G32" i="11"/>
  <c r="J37" i="11"/>
  <c r="K37" i="11"/>
  <c r="L37" i="11"/>
  <c r="M37" i="11"/>
  <c r="P37" i="11"/>
  <c r="Q37" i="11" s="1"/>
  <c r="H45" i="11"/>
  <c r="J23" i="11"/>
  <c r="K23" i="11"/>
  <c r="L23" i="11"/>
  <c r="M23" i="11"/>
  <c r="J98" i="11"/>
  <c r="K98" i="11"/>
  <c r="L98" i="11"/>
  <c r="M98" i="11"/>
  <c r="J101" i="11"/>
  <c r="K101" i="11"/>
  <c r="L101" i="11"/>
  <c r="M101" i="11"/>
  <c r="J108" i="11"/>
  <c r="K108" i="11"/>
  <c r="L108" i="11"/>
  <c r="M108" i="11"/>
  <c r="P23" i="11" l="1"/>
  <c r="O101" i="11"/>
  <c r="O108" i="11"/>
  <c r="O98" i="11"/>
  <c r="P108" i="11"/>
  <c r="P98" i="11"/>
  <c r="Q98" i="11" s="1"/>
  <c r="O23" i="11"/>
  <c r="P101" i="11"/>
  <c r="Q101" i="11" s="1"/>
  <c r="J45" i="11"/>
  <c r="H110" i="11" l="1"/>
  <c r="H94" i="11"/>
  <c r="M94" i="11" s="1"/>
  <c r="H93" i="11"/>
  <c r="M93" i="11" s="1"/>
  <c r="H92" i="11"/>
  <c r="M92" i="11" s="1"/>
  <c r="H90" i="11"/>
  <c r="M90" i="11" s="1"/>
  <c r="M89" i="11" s="1"/>
  <c r="H88" i="11"/>
  <c r="M88" i="11" s="1"/>
  <c r="H87" i="11"/>
  <c r="M87" i="11" s="1"/>
  <c r="H86" i="11"/>
  <c r="M86" i="11" s="1"/>
  <c r="H85" i="11"/>
  <c r="M85" i="11" s="1"/>
  <c r="H84" i="11"/>
  <c r="M84" i="11" s="1"/>
  <c r="H83" i="11"/>
  <c r="M83" i="11" s="1"/>
  <c r="H81" i="11"/>
  <c r="M81" i="11" s="1"/>
  <c r="H80" i="11"/>
  <c r="M80" i="11" s="1"/>
  <c r="H79" i="11"/>
  <c r="M79" i="11" s="1"/>
  <c r="H78" i="11"/>
  <c r="M78" i="11" s="1"/>
  <c r="H77" i="11"/>
  <c r="M77" i="11" s="1"/>
  <c r="H76" i="11"/>
  <c r="M76" i="11" s="1"/>
  <c r="H75" i="11"/>
  <c r="M75" i="11" s="1"/>
  <c r="H74" i="11"/>
  <c r="H72" i="11"/>
  <c r="M72" i="11" s="1"/>
  <c r="H71" i="11"/>
  <c r="M71" i="11" s="1"/>
  <c r="H70" i="11"/>
  <c r="M70" i="11" s="1"/>
  <c r="H69" i="11"/>
  <c r="M69" i="11" s="1"/>
  <c r="H68" i="11"/>
  <c r="M68" i="11" s="1"/>
  <c r="H67" i="11"/>
  <c r="M67" i="11" s="1"/>
  <c r="H66" i="11"/>
  <c r="M66" i="11" s="1"/>
  <c r="H65" i="11"/>
  <c r="M65" i="11" s="1"/>
  <c r="H64" i="11"/>
  <c r="M64" i="11" s="1"/>
  <c r="H63" i="11"/>
  <c r="M63" i="11" s="1"/>
  <c r="H62" i="11"/>
  <c r="M62" i="11" s="1"/>
  <c r="H50" i="11"/>
  <c r="M50" i="11" s="1"/>
  <c r="H49" i="11"/>
  <c r="M49" i="11" s="1"/>
  <c r="H48" i="11"/>
  <c r="M48" i="11" s="1"/>
  <c r="H47" i="11"/>
  <c r="M47" i="11" s="1"/>
  <c r="H46" i="11"/>
  <c r="M46" i="11" s="1"/>
  <c r="M45" i="11"/>
  <c r="H53" i="11"/>
  <c r="M53" i="11" s="1"/>
  <c r="M52" i="11" s="1"/>
  <c r="H43" i="11"/>
  <c r="M43" i="11" s="1"/>
  <c r="M42" i="11" s="1"/>
  <c r="H41" i="11"/>
  <c r="M41" i="11" s="1"/>
  <c r="M40" i="11" s="1"/>
  <c r="H39" i="11"/>
  <c r="M39" i="11" s="1"/>
  <c r="M38" i="11" s="1"/>
  <c r="H36" i="11"/>
  <c r="M36" i="11" s="1"/>
  <c r="M35" i="11" s="1"/>
  <c r="H32" i="11"/>
  <c r="M32" i="11" s="1"/>
  <c r="M31" i="11" s="1"/>
  <c r="H30" i="11"/>
  <c r="M30" i="11" s="1"/>
  <c r="M29" i="11" s="1"/>
  <c r="H25" i="11"/>
  <c r="H22" i="11"/>
  <c r="M22" i="11" s="1"/>
  <c r="H21" i="11"/>
  <c r="M21" i="11" s="1"/>
  <c r="H20" i="11"/>
  <c r="M20" i="11" s="1"/>
  <c r="H19" i="11"/>
  <c r="M19" i="11" s="1"/>
  <c r="H18" i="11"/>
  <c r="M18" i="11" s="1"/>
  <c r="H17" i="11"/>
  <c r="M17" i="11" s="1"/>
  <c r="H16" i="11"/>
  <c r="M16" i="11" s="1"/>
  <c r="H15" i="11"/>
  <c r="M15" i="11" s="1"/>
  <c r="H14" i="11"/>
  <c r="M14" i="11" s="1"/>
  <c r="H13" i="11"/>
  <c r="M13" i="11" s="1"/>
  <c r="H12" i="11"/>
  <c r="M12" i="11" s="1"/>
  <c r="H11" i="11"/>
  <c r="M11" i="11" s="1"/>
  <c r="H10" i="11"/>
  <c r="M10" i="11" s="1"/>
  <c r="H9" i="11"/>
  <c r="M9" i="11" s="1"/>
  <c r="G12" i="11"/>
  <c r="L12" i="11" s="1"/>
  <c r="G110" i="11"/>
  <c r="L110" i="11" s="1"/>
  <c r="L109" i="11" s="1"/>
  <c r="L107" i="11" s="1"/>
  <c r="G94" i="11"/>
  <c r="L94" i="11" s="1"/>
  <c r="G93" i="11"/>
  <c r="L93" i="11" s="1"/>
  <c r="G92" i="11"/>
  <c r="L92" i="11" s="1"/>
  <c r="G90" i="11"/>
  <c r="L90" i="11" s="1"/>
  <c r="L89" i="11" s="1"/>
  <c r="G88" i="11"/>
  <c r="L88" i="11" s="1"/>
  <c r="G87" i="11"/>
  <c r="L87" i="11" s="1"/>
  <c r="G86" i="11"/>
  <c r="L86" i="11" s="1"/>
  <c r="G85" i="11"/>
  <c r="L85" i="11" s="1"/>
  <c r="G84" i="11"/>
  <c r="L84" i="11" s="1"/>
  <c r="G83" i="11"/>
  <c r="L83" i="11" s="1"/>
  <c r="G81" i="11"/>
  <c r="L81" i="11" s="1"/>
  <c r="G80" i="11"/>
  <c r="L80" i="11" s="1"/>
  <c r="G79" i="11"/>
  <c r="L79" i="11" s="1"/>
  <c r="G78" i="11"/>
  <c r="L78" i="11" s="1"/>
  <c r="G77" i="11"/>
  <c r="L77" i="11" s="1"/>
  <c r="G76" i="11"/>
  <c r="L76" i="11" s="1"/>
  <c r="G75" i="11"/>
  <c r="L75" i="11" s="1"/>
  <c r="G74" i="11"/>
  <c r="L74" i="11" s="1"/>
  <c r="G72" i="11"/>
  <c r="L72" i="11" s="1"/>
  <c r="G71" i="11"/>
  <c r="L71" i="11" s="1"/>
  <c r="G70" i="11"/>
  <c r="L70" i="11" s="1"/>
  <c r="G69" i="11"/>
  <c r="L69" i="11" s="1"/>
  <c r="G68" i="11"/>
  <c r="L68" i="11" s="1"/>
  <c r="G67" i="11"/>
  <c r="L67" i="11" s="1"/>
  <c r="G66" i="11"/>
  <c r="L66" i="11" s="1"/>
  <c r="G65" i="11"/>
  <c r="L65" i="11" s="1"/>
  <c r="G64" i="11"/>
  <c r="L64" i="11" s="1"/>
  <c r="G63" i="11"/>
  <c r="L63" i="11" s="1"/>
  <c r="G62" i="11"/>
  <c r="L62" i="11" s="1"/>
  <c r="G50" i="11"/>
  <c r="L50" i="11" s="1"/>
  <c r="G49" i="11"/>
  <c r="L49" i="11" s="1"/>
  <c r="G48" i="11"/>
  <c r="L48" i="11" s="1"/>
  <c r="G47" i="11"/>
  <c r="L47" i="11" s="1"/>
  <c r="G46" i="11"/>
  <c r="L46" i="11" s="1"/>
  <c r="G45" i="11"/>
  <c r="L45" i="11" s="1"/>
  <c r="G53" i="11"/>
  <c r="L53" i="11" s="1"/>
  <c r="L52" i="11" s="1"/>
  <c r="G43" i="11"/>
  <c r="L43" i="11" s="1"/>
  <c r="L42" i="11" s="1"/>
  <c r="G41" i="11"/>
  <c r="L41" i="11" s="1"/>
  <c r="L40" i="11" s="1"/>
  <c r="G39" i="11"/>
  <c r="L39" i="11" s="1"/>
  <c r="L38" i="11" s="1"/>
  <c r="G36" i="11"/>
  <c r="L36" i="11" s="1"/>
  <c r="L35" i="11" s="1"/>
  <c r="L32" i="11"/>
  <c r="L31" i="11" s="1"/>
  <c r="G30" i="11"/>
  <c r="L30" i="11" s="1"/>
  <c r="L29" i="11" s="1"/>
  <c r="G25" i="11"/>
  <c r="L25" i="11" s="1"/>
  <c r="G22" i="11"/>
  <c r="L22" i="11" s="1"/>
  <c r="G21" i="11"/>
  <c r="L21" i="11" s="1"/>
  <c r="G20" i="11"/>
  <c r="L20" i="11" s="1"/>
  <c r="G19" i="11"/>
  <c r="L19" i="11" s="1"/>
  <c r="G18" i="11"/>
  <c r="L18" i="11" s="1"/>
  <c r="G17" i="11"/>
  <c r="L17" i="11" s="1"/>
  <c r="G16" i="11"/>
  <c r="L16" i="11" s="1"/>
  <c r="G15" i="11"/>
  <c r="L15" i="11" s="1"/>
  <c r="G14" i="11"/>
  <c r="L14" i="11" s="1"/>
  <c r="G13" i="11"/>
  <c r="L13" i="11" s="1"/>
  <c r="G11" i="11"/>
  <c r="L11" i="11" s="1"/>
  <c r="G10" i="11"/>
  <c r="L10" i="11" s="1"/>
  <c r="G9" i="11"/>
  <c r="L9" i="11" s="1"/>
  <c r="F110" i="11"/>
  <c r="K110" i="11" s="1"/>
  <c r="K109" i="11" s="1"/>
  <c r="K107" i="11" s="1"/>
  <c r="F94" i="11"/>
  <c r="K94" i="11" s="1"/>
  <c r="F93" i="11"/>
  <c r="K93" i="11" s="1"/>
  <c r="F92" i="11"/>
  <c r="K92" i="11" s="1"/>
  <c r="F90" i="11"/>
  <c r="K90" i="11" s="1"/>
  <c r="K89" i="11" s="1"/>
  <c r="F88" i="11"/>
  <c r="K88" i="11" s="1"/>
  <c r="F87" i="11"/>
  <c r="K87" i="11" s="1"/>
  <c r="F86" i="11"/>
  <c r="K86" i="11" s="1"/>
  <c r="F85" i="11"/>
  <c r="K85" i="11" s="1"/>
  <c r="F84" i="11"/>
  <c r="K83" i="11"/>
  <c r="F81" i="11"/>
  <c r="K81" i="11" s="1"/>
  <c r="F80" i="11"/>
  <c r="K80" i="11" s="1"/>
  <c r="F79" i="11"/>
  <c r="K79" i="11" s="1"/>
  <c r="F78" i="11"/>
  <c r="K78" i="11" s="1"/>
  <c r="F77" i="11"/>
  <c r="K77" i="11" s="1"/>
  <c r="F76" i="11"/>
  <c r="K76" i="11" s="1"/>
  <c r="F75" i="11"/>
  <c r="K75" i="11" s="1"/>
  <c r="F74" i="11"/>
  <c r="K74" i="11" s="1"/>
  <c r="F72" i="11"/>
  <c r="K72" i="11" s="1"/>
  <c r="F71" i="11"/>
  <c r="K71" i="11" s="1"/>
  <c r="F70" i="11"/>
  <c r="K70" i="11" s="1"/>
  <c r="F69" i="11"/>
  <c r="K69" i="11" s="1"/>
  <c r="F68" i="11"/>
  <c r="K68" i="11" s="1"/>
  <c r="F67" i="11"/>
  <c r="K67" i="11" s="1"/>
  <c r="F66" i="11"/>
  <c r="K66" i="11" s="1"/>
  <c r="F65" i="11"/>
  <c r="K65" i="11" s="1"/>
  <c r="F64" i="11"/>
  <c r="K64" i="11" s="1"/>
  <c r="F63" i="11"/>
  <c r="K63" i="11" s="1"/>
  <c r="F62" i="11"/>
  <c r="K62" i="11" s="1"/>
  <c r="F50" i="11"/>
  <c r="K50" i="11" s="1"/>
  <c r="F49" i="11"/>
  <c r="K49" i="11" s="1"/>
  <c r="F48" i="11"/>
  <c r="K48" i="11" s="1"/>
  <c r="F47" i="11"/>
  <c r="K47" i="11" s="1"/>
  <c r="F46" i="11"/>
  <c r="K46" i="11" s="1"/>
  <c r="F45" i="11"/>
  <c r="K45" i="11" s="1"/>
  <c r="F53" i="11"/>
  <c r="K53" i="11" s="1"/>
  <c r="K52" i="11" s="1"/>
  <c r="F43" i="11"/>
  <c r="K43" i="11" s="1"/>
  <c r="K42" i="11" s="1"/>
  <c r="F41" i="11"/>
  <c r="F39" i="11"/>
  <c r="K39" i="11" s="1"/>
  <c r="K38" i="11" s="1"/>
  <c r="F36" i="11"/>
  <c r="F32" i="11"/>
  <c r="K32" i="11" s="1"/>
  <c r="K31" i="11" s="1"/>
  <c r="F30" i="11"/>
  <c r="K30" i="11" s="1"/>
  <c r="K29" i="11" s="1"/>
  <c r="F25" i="11"/>
  <c r="K25" i="11" s="1"/>
  <c r="F22" i="11"/>
  <c r="K22" i="11" s="1"/>
  <c r="F21" i="11"/>
  <c r="K21" i="11" s="1"/>
  <c r="F20" i="11"/>
  <c r="K20" i="11" s="1"/>
  <c r="F19" i="11"/>
  <c r="K19" i="11" s="1"/>
  <c r="F18" i="11"/>
  <c r="K18" i="11" s="1"/>
  <c r="F17" i="11"/>
  <c r="K17" i="11" s="1"/>
  <c r="F16" i="11"/>
  <c r="K16" i="11" s="1"/>
  <c r="F15" i="11"/>
  <c r="K15" i="11" s="1"/>
  <c r="F14" i="11"/>
  <c r="K14" i="11" s="1"/>
  <c r="F13" i="11"/>
  <c r="K13" i="11" s="1"/>
  <c r="F12" i="11"/>
  <c r="K12" i="11" s="1"/>
  <c r="F11" i="11"/>
  <c r="K11" i="11" s="1"/>
  <c r="F10" i="11"/>
  <c r="K10" i="11" s="1"/>
  <c r="F9" i="11"/>
  <c r="K9" i="11" s="1"/>
  <c r="G31" i="11"/>
  <c r="F37" i="11"/>
  <c r="G37" i="11"/>
  <c r="J48" i="11"/>
  <c r="J50" i="11"/>
  <c r="J49" i="11"/>
  <c r="J47" i="11"/>
  <c r="J46" i="11"/>
  <c r="C99" i="11"/>
  <c r="D99" i="11" s="1"/>
  <c r="C100" i="11"/>
  <c r="D100" i="11" s="1"/>
  <c r="C101" i="11"/>
  <c r="D101" i="11" s="1"/>
  <c r="C102" i="11"/>
  <c r="D102" i="11" s="1"/>
  <c r="C103" i="11"/>
  <c r="D103" i="11" s="1"/>
  <c r="C98" i="11"/>
  <c r="D98" i="11" s="1"/>
  <c r="C105" i="11"/>
  <c r="H105" i="11" s="1"/>
  <c r="M105" i="11" s="1"/>
  <c r="J83" i="11"/>
  <c r="J84" i="11"/>
  <c r="J85" i="11"/>
  <c r="J86" i="11"/>
  <c r="J87" i="11"/>
  <c r="J88" i="11"/>
  <c r="J92" i="11"/>
  <c r="J93" i="11"/>
  <c r="J94" i="11"/>
  <c r="J81" i="11"/>
  <c r="J80" i="11"/>
  <c r="J79" i="11"/>
  <c r="J78" i="11"/>
  <c r="J77" i="11"/>
  <c r="J76" i="11"/>
  <c r="J75" i="11"/>
  <c r="J74" i="11"/>
  <c r="J72" i="11"/>
  <c r="J71" i="11"/>
  <c r="J70" i="11"/>
  <c r="J69" i="11"/>
  <c r="J68" i="11"/>
  <c r="J67" i="11"/>
  <c r="J66" i="11"/>
  <c r="J65" i="11"/>
  <c r="J64" i="11"/>
  <c r="J63" i="11"/>
  <c r="J62" i="11"/>
  <c r="J25" i="11"/>
  <c r="J19" i="11"/>
  <c r="J22" i="11"/>
  <c r="J21" i="11"/>
  <c r="J20" i="11"/>
  <c r="J18" i="11"/>
  <c r="J17" i="11"/>
  <c r="J16" i="11"/>
  <c r="J15" i="11"/>
  <c r="J14" i="11"/>
  <c r="J13" i="11"/>
  <c r="J12" i="11"/>
  <c r="J11" i="11"/>
  <c r="J10" i="11"/>
  <c r="J9" i="11"/>
  <c r="G5" i="6"/>
  <c r="H5" i="6" s="1"/>
  <c r="G6" i="6"/>
  <c r="H6" i="6" s="1"/>
  <c r="G7" i="6"/>
  <c r="H7" i="6" s="1"/>
  <c r="H12" i="6"/>
  <c r="G13" i="6"/>
  <c r="H13" i="6" s="1"/>
  <c r="G14" i="6"/>
  <c r="H14" i="6" s="1"/>
  <c r="G15" i="6"/>
  <c r="H15" i="6" s="1"/>
  <c r="G20" i="6"/>
  <c r="H20" i="6" s="1"/>
  <c r="G21" i="6"/>
  <c r="H21" i="6" s="1"/>
  <c r="G22" i="6"/>
  <c r="H22" i="6" s="1"/>
  <c r="G23" i="6"/>
  <c r="H23" i="6" s="1"/>
  <c r="G28" i="6"/>
  <c r="H28" i="6" s="1"/>
  <c r="G29" i="6"/>
  <c r="H29" i="6" s="1"/>
  <c r="G30" i="6"/>
  <c r="H30" i="6" s="1"/>
  <c r="G31" i="6"/>
  <c r="H31" i="6" s="1"/>
  <c r="M25" i="11" l="1"/>
  <c r="P25" i="11" s="1"/>
  <c r="Q25" i="11" s="1"/>
  <c r="K84" i="11"/>
  <c r="P84" i="11" s="1"/>
  <c r="Q84" i="11" s="1"/>
  <c r="F82" i="11"/>
  <c r="F109" i="11"/>
  <c r="F107" i="11" s="1"/>
  <c r="E105" i="11"/>
  <c r="E104" i="11" s="1"/>
  <c r="G91" i="11"/>
  <c r="H89" i="11"/>
  <c r="H52" i="11"/>
  <c r="H42" i="11"/>
  <c r="H40" i="11"/>
  <c r="F38" i="11"/>
  <c r="H38" i="11"/>
  <c r="H29" i="11"/>
  <c r="P12" i="11"/>
  <c r="Q12" i="11" s="1"/>
  <c r="F42" i="11"/>
  <c r="G109" i="11"/>
  <c r="G107" i="11" s="1"/>
  <c r="E99" i="11"/>
  <c r="J99" i="11" s="1"/>
  <c r="G82" i="11"/>
  <c r="E100" i="11"/>
  <c r="F89" i="11"/>
  <c r="E103" i="11"/>
  <c r="J103" i="11" s="1"/>
  <c r="E102" i="11"/>
  <c r="J102" i="11" s="1"/>
  <c r="G40" i="11"/>
  <c r="F52" i="11"/>
  <c r="J44" i="11"/>
  <c r="G38" i="11"/>
  <c r="H31" i="11"/>
  <c r="H91" i="11"/>
  <c r="H35" i="11"/>
  <c r="H82" i="11"/>
  <c r="G29" i="11"/>
  <c r="G28" i="11" s="1"/>
  <c r="G35" i="11"/>
  <c r="L44" i="11"/>
  <c r="L34" i="11" s="1"/>
  <c r="L91" i="11"/>
  <c r="M28" i="11"/>
  <c r="M82" i="11"/>
  <c r="M110" i="11"/>
  <c r="K73" i="11"/>
  <c r="J73" i="11"/>
  <c r="L61" i="11"/>
  <c r="M74" i="11"/>
  <c r="M73" i="11" s="1"/>
  <c r="H73" i="11"/>
  <c r="M8" i="11"/>
  <c r="F31" i="11"/>
  <c r="M44" i="11"/>
  <c r="M34" i="11" s="1"/>
  <c r="M91" i="11"/>
  <c r="L73" i="11"/>
  <c r="P45" i="11"/>
  <c r="Q45" i="11" s="1"/>
  <c r="P15" i="11"/>
  <c r="Q15" i="11" s="1"/>
  <c r="O15" i="11"/>
  <c r="O14" i="11"/>
  <c r="P14" i="11"/>
  <c r="Q14" i="11" s="1"/>
  <c r="O69" i="11"/>
  <c r="P69" i="11"/>
  <c r="Q69" i="11" s="1"/>
  <c r="P78" i="11"/>
  <c r="Q78" i="11" s="1"/>
  <c r="O78" i="11"/>
  <c r="P50" i="11"/>
  <c r="Q50" i="11" s="1"/>
  <c r="O50" i="11"/>
  <c r="L8" i="11"/>
  <c r="L24" i="11" s="1"/>
  <c r="L28" i="11"/>
  <c r="M61" i="11"/>
  <c r="O13" i="11"/>
  <c r="P13" i="11"/>
  <c r="Q13" i="11" s="1"/>
  <c r="O22" i="11"/>
  <c r="P22" i="11"/>
  <c r="Q22" i="11" s="1"/>
  <c r="O68" i="11"/>
  <c r="P68" i="11"/>
  <c r="Q68" i="11" s="1"/>
  <c r="O77" i="11"/>
  <c r="P77" i="11"/>
  <c r="Q77" i="11" s="1"/>
  <c r="O92" i="11"/>
  <c r="P92" i="11"/>
  <c r="Q92" i="11" s="1"/>
  <c r="J91" i="11"/>
  <c r="O49" i="11"/>
  <c r="P49" i="11"/>
  <c r="Q49" i="11" s="1"/>
  <c r="L82" i="11"/>
  <c r="O45" i="11"/>
  <c r="O12" i="11"/>
  <c r="O21" i="11"/>
  <c r="P21" i="11"/>
  <c r="Q21" i="11" s="1"/>
  <c r="O67" i="11"/>
  <c r="P67" i="11"/>
  <c r="Q67" i="11" s="1"/>
  <c r="O76" i="11"/>
  <c r="P76" i="11"/>
  <c r="Q76" i="11" s="1"/>
  <c r="O93" i="11"/>
  <c r="P93" i="11"/>
  <c r="Q93" i="11" s="1"/>
  <c r="O83" i="11"/>
  <c r="J82" i="11"/>
  <c r="P83" i="11"/>
  <c r="Q83" i="11" s="1"/>
  <c r="O47" i="11"/>
  <c r="P47" i="11"/>
  <c r="Q47" i="11" s="1"/>
  <c r="K28" i="11"/>
  <c r="O11" i="11"/>
  <c r="P11" i="11"/>
  <c r="Q11" i="11" s="1"/>
  <c r="O66" i="11"/>
  <c r="P66" i="11"/>
  <c r="Q66" i="11" s="1"/>
  <c r="O75" i="11"/>
  <c r="P75" i="11"/>
  <c r="Q75" i="11" s="1"/>
  <c r="O94" i="11"/>
  <c r="P94" i="11"/>
  <c r="Q94" i="11" s="1"/>
  <c r="O46" i="11"/>
  <c r="P46" i="11"/>
  <c r="Q46" i="11" s="1"/>
  <c r="K8" i="11"/>
  <c r="K24" i="11" s="1"/>
  <c r="O10" i="11"/>
  <c r="P10" i="11"/>
  <c r="Q10" i="11" s="1"/>
  <c r="O18" i="11"/>
  <c r="P18" i="11"/>
  <c r="Q18" i="11" s="1"/>
  <c r="O65" i="11"/>
  <c r="P65" i="11"/>
  <c r="Q65" i="11" s="1"/>
  <c r="O85" i="11"/>
  <c r="P85" i="11"/>
  <c r="Q85" i="11" s="1"/>
  <c r="K44" i="11"/>
  <c r="K91" i="11"/>
  <c r="P20" i="11"/>
  <c r="Q20" i="11" s="1"/>
  <c r="O20" i="11"/>
  <c r="O9" i="11"/>
  <c r="P9" i="11"/>
  <c r="Q9" i="11" s="1"/>
  <c r="J8" i="11"/>
  <c r="J24" i="11" s="1"/>
  <c r="O17" i="11"/>
  <c r="P17" i="11"/>
  <c r="Q17" i="11" s="1"/>
  <c r="O64" i="11"/>
  <c r="P64" i="11"/>
  <c r="Q64" i="11" s="1"/>
  <c r="O72" i="11"/>
  <c r="P72" i="11"/>
  <c r="Q72" i="11" s="1"/>
  <c r="P81" i="11"/>
  <c r="Q81" i="11" s="1"/>
  <c r="O81" i="11"/>
  <c r="O86" i="11"/>
  <c r="P86" i="11"/>
  <c r="Q86" i="11" s="1"/>
  <c r="O16" i="11"/>
  <c r="P16" i="11"/>
  <c r="Q16" i="11" s="1"/>
  <c r="O19" i="11"/>
  <c r="P19" i="11"/>
  <c r="Q19" i="11" s="1"/>
  <c r="P63" i="11"/>
  <c r="Q63" i="11" s="1"/>
  <c r="O63" i="11"/>
  <c r="P71" i="11"/>
  <c r="Q71" i="11" s="1"/>
  <c r="O71" i="11"/>
  <c r="O80" i="11"/>
  <c r="P80" i="11"/>
  <c r="Q80" i="11" s="1"/>
  <c r="O87" i="11"/>
  <c r="P87" i="11"/>
  <c r="Q87" i="11" s="1"/>
  <c r="K61" i="11"/>
  <c r="P62" i="11"/>
  <c r="Q62" i="11" s="1"/>
  <c r="O62" i="11"/>
  <c r="J61" i="11"/>
  <c r="O70" i="11"/>
  <c r="P70" i="11"/>
  <c r="Q70" i="11" s="1"/>
  <c r="O79" i="11"/>
  <c r="P79" i="11"/>
  <c r="Q79" i="11" s="1"/>
  <c r="O88" i="11"/>
  <c r="P88" i="11"/>
  <c r="Q88" i="11" s="1"/>
  <c r="O48" i="11"/>
  <c r="P48" i="11"/>
  <c r="Q48" i="11" s="1"/>
  <c r="F61" i="11"/>
  <c r="J30" i="11"/>
  <c r="J43" i="11"/>
  <c r="G89" i="11"/>
  <c r="H61" i="11"/>
  <c r="G42" i="11"/>
  <c r="J90" i="11"/>
  <c r="H109" i="11"/>
  <c r="G61" i="11"/>
  <c r="F29" i="11"/>
  <c r="F73" i="11"/>
  <c r="F40" i="11"/>
  <c r="K41" i="11"/>
  <c r="K40" i="11" s="1"/>
  <c r="G73" i="11"/>
  <c r="J32" i="11"/>
  <c r="F91" i="11"/>
  <c r="G52" i="11"/>
  <c r="F35" i="11"/>
  <c r="K36" i="11"/>
  <c r="K35" i="11" s="1"/>
  <c r="J110" i="11"/>
  <c r="J109" i="11" s="1"/>
  <c r="J107" i="11" s="1"/>
  <c r="H44" i="11"/>
  <c r="F44" i="11"/>
  <c r="G44" i="11"/>
  <c r="H102" i="11"/>
  <c r="M102" i="11" s="1"/>
  <c r="G105" i="11"/>
  <c r="H100" i="11"/>
  <c r="M100" i="11" s="1"/>
  <c r="F8" i="11"/>
  <c r="F24" i="11" s="1"/>
  <c r="F105" i="11"/>
  <c r="G103" i="11"/>
  <c r="L103" i="11" s="1"/>
  <c r="H99" i="11"/>
  <c r="F103" i="11"/>
  <c r="K103" i="11" s="1"/>
  <c r="G102" i="11"/>
  <c r="L102" i="11" s="1"/>
  <c r="H8" i="11"/>
  <c r="H24" i="11" s="1"/>
  <c r="F102" i="11"/>
  <c r="K102" i="11" s="1"/>
  <c r="G100" i="11"/>
  <c r="L100" i="11" s="1"/>
  <c r="F100" i="11"/>
  <c r="K100" i="11" s="1"/>
  <c r="G99" i="11"/>
  <c r="F99" i="11"/>
  <c r="K99" i="11" s="1"/>
  <c r="H103" i="11"/>
  <c r="G8" i="11"/>
  <c r="J53" i="11"/>
  <c r="J39" i="11"/>
  <c r="J38" i="11" s="1"/>
  <c r="A4" i="5"/>
  <c r="E4" i="5" s="1"/>
  <c r="A7" i="5"/>
  <c r="B7" i="5" s="1"/>
  <c r="A6" i="5"/>
  <c r="B6" i="5" s="1"/>
  <c r="A5" i="5"/>
  <c r="C5" i="5" s="1"/>
  <c r="C15" i="5" s="1"/>
  <c r="K82" i="11" l="1"/>
  <c r="K60" i="11" s="1"/>
  <c r="O84" i="11"/>
  <c r="O82" i="11" s="1"/>
  <c r="D6" i="5"/>
  <c r="M109" i="11"/>
  <c r="M107" i="11" s="1"/>
  <c r="O25" i="11"/>
  <c r="M24" i="11"/>
  <c r="M7" i="11" s="1"/>
  <c r="M58" i="11" s="1"/>
  <c r="J105" i="11"/>
  <c r="J104" i="11" s="1"/>
  <c r="F28" i="11"/>
  <c r="H28" i="11"/>
  <c r="F4" i="5"/>
  <c r="C4" i="5"/>
  <c r="C9" i="5" s="1"/>
  <c r="E7" i="5"/>
  <c r="C7" i="5"/>
  <c r="E96" i="11"/>
  <c r="E112" i="11" s="1"/>
  <c r="E119" i="11" s="1"/>
  <c r="E131" i="11" s="1"/>
  <c r="G60" i="11"/>
  <c r="O91" i="11"/>
  <c r="P102" i="11"/>
  <c r="Q102" i="11" s="1"/>
  <c r="P61" i="11"/>
  <c r="Q61" i="11" s="1"/>
  <c r="O74" i="11"/>
  <c r="O73" i="11" s="1"/>
  <c r="P82" i="11"/>
  <c r="Q82" i="11" s="1"/>
  <c r="O61" i="11"/>
  <c r="O8" i="11"/>
  <c r="O44" i="11"/>
  <c r="P8" i="11"/>
  <c r="Q8" i="11" s="1"/>
  <c r="P74" i="11"/>
  <c r="P44" i="11"/>
  <c r="Q44" i="11" s="1"/>
  <c r="P91" i="11"/>
  <c r="Q91" i="11" s="1"/>
  <c r="O110" i="11"/>
  <c r="O109" i="11" s="1"/>
  <c r="O107" i="11" s="1"/>
  <c r="P110" i="11"/>
  <c r="Q110" i="11" s="1"/>
  <c r="O32" i="11"/>
  <c r="O31" i="11" s="1"/>
  <c r="P32" i="11"/>
  <c r="J31" i="11"/>
  <c r="M60" i="11"/>
  <c r="H60" i="11"/>
  <c r="O102" i="11"/>
  <c r="M99" i="11"/>
  <c r="J89" i="11"/>
  <c r="O90" i="11"/>
  <c r="O89" i="11" s="1"/>
  <c r="P90" i="11"/>
  <c r="O30" i="11"/>
  <c r="O29" i="11" s="1"/>
  <c r="P30" i="11"/>
  <c r="J29" i="11"/>
  <c r="J7" i="11"/>
  <c r="K7" i="11"/>
  <c r="L60" i="11"/>
  <c r="L7" i="11"/>
  <c r="L58" i="11" s="1"/>
  <c r="P43" i="11"/>
  <c r="J42" i="11"/>
  <c r="O43" i="11"/>
  <c r="O42" i="11" s="1"/>
  <c r="K34" i="11"/>
  <c r="G104" i="11"/>
  <c r="L105" i="11"/>
  <c r="L104" i="11" s="1"/>
  <c r="M103" i="11"/>
  <c r="O103" i="11" s="1"/>
  <c r="G24" i="11"/>
  <c r="G7" i="11" s="1"/>
  <c r="F34" i="11"/>
  <c r="J36" i="11"/>
  <c r="J41" i="11"/>
  <c r="J40" i="11" s="1"/>
  <c r="F7" i="11"/>
  <c r="F104" i="11"/>
  <c r="K105" i="11"/>
  <c r="K104" i="11" s="1"/>
  <c r="K96" i="11" s="1"/>
  <c r="H34" i="11"/>
  <c r="J100" i="11"/>
  <c r="G34" i="11"/>
  <c r="H107" i="11"/>
  <c r="F60" i="11"/>
  <c r="H104" i="11"/>
  <c r="H96" i="11" s="1"/>
  <c r="M104" i="11"/>
  <c r="M96" i="11" s="1"/>
  <c r="H7" i="11"/>
  <c r="L99" i="11"/>
  <c r="C6" i="5"/>
  <c r="D4" i="5"/>
  <c r="C19" i="5"/>
  <c r="B4" i="5"/>
  <c r="F7" i="5"/>
  <c r="E6" i="5"/>
  <c r="E25" i="5" s="1"/>
  <c r="E5" i="5"/>
  <c r="B5" i="5"/>
  <c r="B9" i="5" s="1"/>
  <c r="D7" i="5"/>
  <c r="D5" i="5"/>
  <c r="F6" i="5"/>
  <c r="F25" i="5" s="1"/>
  <c r="F5" i="5"/>
  <c r="L96" i="11" l="1"/>
  <c r="L112" i="11" s="1"/>
  <c r="L119" i="11" s="1"/>
  <c r="D25" i="5"/>
  <c r="D27" i="5" s="1"/>
  <c r="C11" i="5"/>
  <c r="C25" i="5"/>
  <c r="D11" i="5"/>
  <c r="P73" i="11"/>
  <c r="Q73" i="11" s="1"/>
  <c r="Q74" i="11"/>
  <c r="P42" i="11"/>
  <c r="Q42" i="11" s="1"/>
  <c r="Q43" i="11"/>
  <c r="P29" i="11"/>
  <c r="Q29" i="11" s="1"/>
  <c r="Q30" i="11"/>
  <c r="P89" i="11"/>
  <c r="Q89" i="11" s="1"/>
  <c r="Q90" i="11"/>
  <c r="P31" i="11"/>
  <c r="Q31" i="11" s="1"/>
  <c r="Q32" i="11"/>
  <c r="P24" i="11"/>
  <c r="G4" i="5"/>
  <c r="E27" i="5"/>
  <c r="E11" i="5"/>
  <c r="C27" i="5"/>
  <c r="F27" i="5"/>
  <c r="F11" i="5"/>
  <c r="O60" i="11"/>
  <c r="F58" i="11"/>
  <c r="P109" i="11"/>
  <c r="O28" i="11"/>
  <c r="K112" i="11"/>
  <c r="P103" i="11"/>
  <c r="Q103" i="11" s="1"/>
  <c r="P53" i="11"/>
  <c r="O53" i="11"/>
  <c r="O52" i="11" s="1"/>
  <c r="M112" i="11"/>
  <c r="M119" i="11" s="1"/>
  <c r="P99" i="11"/>
  <c r="Q99" i="11" s="1"/>
  <c r="O24" i="11"/>
  <c r="O7" i="11" s="1"/>
  <c r="K58" i="11"/>
  <c r="J96" i="11"/>
  <c r="O39" i="11"/>
  <c r="O38" i="11" s="1"/>
  <c r="P39" i="11"/>
  <c r="J28" i="11"/>
  <c r="O99" i="11"/>
  <c r="O105" i="11"/>
  <c r="O104" i="11" s="1"/>
  <c r="P100" i="11"/>
  <c r="Q100" i="11" s="1"/>
  <c r="O100" i="11"/>
  <c r="O41" i="11"/>
  <c r="O40" i="11" s="1"/>
  <c r="P41" i="11"/>
  <c r="J52" i="11"/>
  <c r="P36" i="11"/>
  <c r="J35" i="11"/>
  <c r="O36" i="11"/>
  <c r="O35" i="11" s="1"/>
  <c r="J60" i="11"/>
  <c r="P105" i="11"/>
  <c r="F96" i="11"/>
  <c r="G58" i="11"/>
  <c r="H58" i="11"/>
  <c r="G96" i="11"/>
  <c r="E9" i="5"/>
  <c r="E19" i="5"/>
  <c r="E15" i="5"/>
  <c r="G7" i="5"/>
  <c r="D9" i="5"/>
  <c r="D15" i="5"/>
  <c r="D19" i="5"/>
  <c r="G6" i="5"/>
  <c r="F9" i="5"/>
  <c r="F19" i="5"/>
  <c r="G5" i="5"/>
  <c r="F15" i="5"/>
  <c r="L131" i="11" l="1"/>
  <c r="L132" i="11"/>
  <c r="M131" i="11"/>
  <c r="M132" i="11"/>
  <c r="P28" i="11"/>
  <c r="Q28" i="11" s="1"/>
  <c r="P60" i="11"/>
  <c r="Q60" i="11" s="1"/>
  <c r="P38" i="11"/>
  <c r="Q38" i="11" s="1"/>
  <c r="Q39" i="11"/>
  <c r="P7" i="11"/>
  <c r="Q7" i="11" s="1"/>
  <c r="Q24" i="11"/>
  <c r="P104" i="11"/>
  <c r="Q104" i="11" s="1"/>
  <c r="Q105" i="11"/>
  <c r="P52" i="11"/>
  <c r="Q52" i="11" s="1"/>
  <c r="Q53" i="11"/>
  <c r="P35" i="11"/>
  <c r="Q35" i="11" s="1"/>
  <c r="Q36" i="11"/>
  <c r="P40" i="11"/>
  <c r="Q40" i="11" s="1"/>
  <c r="Q41" i="11"/>
  <c r="P107" i="11"/>
  <c r="Q107" i="11" s="1"/>
  <c r="Q109" i="11"/>
  <c r="K119" i="11"/>
  <c r="J112" i="11"/>
  <c r="O34" i="11"/>
  <c r="O58" i="11" s="1"/>
  <c r="O96" i="11"/>
  <c r="O112" i="11" s="1"/>
  <c r="J34" i="11"/>
  <c r="J58" i="11" s="1"/>
  <c r="H112" i="11"/>
  <c r="F112" i="11"/>
  <c r="G112" i="11"/>
  <c r="P96" i="11" l="1"/>
  <c r="K131" i="11"/>
  <c r="K132" i="11"/>
  <c r="P34" i="11"/>
  <c r="P112" i="11"/>
  <c r="Q112" i="11" s="1"/>
  <c r="Q96" i="11"/>
  <c r="J119" i="11"/>
  <c r="O119" i="11"/>
  <c r="G119" i="11"/>
  <c r="G131" i="11" s="1"/>
  <c r="F119" i="11"/>
  <c r="F131" i="11" s="1"/>
  <c r="H119" i="11"/>
  <c r="H131" i="11" s="1"/>
  <c r="J132" i="11" l="1"/>
  <c r="J131" i="11"/>
  <c r="P58" i="11"/>
  <c r="P119" i="11" s="1"/>
  <c r="P123" i="11" s="1"/>
  <c r="P126" i="11" s="1"/>
  <c r="Q34" i="11"/>
  <c r="O132" i="11"/>
  <c r="O131" i="11"/>
  <c r="P125" i="11" l="1"/>
  <c r="Q125" i="11" s="1"/>
  <c r="Q132" i="11"/>
  <c r="P132" i="11" s="1"/>
  <c r="Q58" i="11"/>
  <c r="Q123" i="11" l="1"/>
  <c r="S132" i="11"/>
  <c r="Q119" i="11"/>
  <c r="P131" i="11"/>
  <c r="R123" i="11" l="1"/>
  <c r="R119" i="11"/>
  <c r="P144" i="11"/>
  <c r="Q126" i="11"/>
  <c r="R132" i="11" s="1"/>
  <c r="R160" i="11" l="1"/>
  <c r="R124" i="11"/>
  <c r="R125" i="11"/>
  <c r="R122" i="11"/>
  <c r="R10" i="11"/>
  <c r="R18" i="11"/>
  <c r="R28" i="11"/>
  <c r="R37" i="11"/>
  <c r="R45" i="11"/>
  <c r="R54" i="11"/>
  <c r="R64" i="11"/>
  <c r="R72" i="11"/>
  <c r="R80" i="11"/>
  <c r="R88" i="11"/>
  <c r="R97" i="11"/>
  <c r="R105" i="11"/>
  <c r="R50" i="11"/>
  <c r="R85" i="11"/>
  <c r="R126" i="11"/>
  <c r="R74" i="11"/>
  <c r="R65" i="11"/>
  <c r="R98" i="11"/>
  <c r="R9" i="11"/>
  <c r="R17" i="11"/>
  <c r="R36" i="11"/>
  <c r="R44" i="11"/>
  <c r="R53" i="11"/>
  <c r="R63" i="11"/>
  <c r="R71" i="11"/>
  <c r="R79" i="11"/>
  <c r="R87" i="11"/>
  <c r="R96" i="11"/>
  <c r="R104" i="11"/>
  <c r="R117" i="11"/>
  <c r="R61" i="11"/>
  <c r="R115" i="11"/>
  <c r="R100" i="11"/>
  <c r="R90" i="11"/>
  <c r="R29" i="11"/>
  <c r="R107" i="11"/>
  <c r="R8" i="11"/>
  <c r="R16" i="11"/>
  <c r="R25" i="11"/>
  <c r="R35" i="11"/>
  <c r="R43" i="11"/>
  <c r="R52" i="11"/>
  <c r="R62" i="11"/>
  <c r="R70" i="11"/>
  <c r="R78" i="11"/>
  <c r="R86" i="11"/>
  <c r="R94" i="11"/>
  <c r="R103" i="11"/>
  <c r="R116" i="11"/>
  <c r="R77" i="11"/>
  <c r="R102" i="11"/>
  <c r="R91" i="11"/>
  <c r="R99" i="11"/>
  <c r="R19" i="11"/>
  <c r="R89" i="11"/>
  <c r="R15" i="11"/>
  <c r="R34" i="11"/>
  <c r="R42" i="11"/>
  <c r="R69" i="11"/>
  <c r="R93" i="11"/>
  <c r="R82" i="11"/>
  <c r="R46" i="11"/>
  <c r="R14" i="11"/>
  <c r="R22" i="11"/>
  <c r="R32" i="11"/>
  <c r="R41" i="11"/>
  <c r="R49" i="11"/>
  <c r="R60" i="11"/>
  <c r="R68" i="11"/>
  <c r="R76" i="11"/>
  <c r="R84" i="11"/>
  <c r="R92" i="11"/>
  <c r="R101" i="11"/>
  <c r="R112" i="11"/>
  <c r="R38" i="11"/>
  <c r="R81" i="11"/>
  <c r="R13" i="11"/>
  <c r="R21" i="11"/>
  <c r="R31" i="11"/>
  <c r="R40" i="11"/>
  <c r="R48" i="11"/>
  <c r="R67" i="11"/>
  <c r="R75" i="11"/>
  <c r="R83" i="11"/>
  <c r="R110" i="11"/>
  <c r="R109" i="11"/>
  <c r="R11" i="11"/>
  <c r="R73" i="11"/>
  <c r="R12" i="11"/>
  <c r="R20" i="11"/>
  <c r="R30" i="11"/>
  <c r="R39" i="11"/>
  <c r="R47" i="11"/>
  <c r="R56" i="11"/>
  <c r="R66" i="11"/>
  <c r="R55" i="11"/>
  <c r="R26" i="11"/>
  <c r="R24" i="11"/>
  <c r="R7" i="11"/>
  <c r="E68" i="16" s="1"/>
  <c r="E71" i="16" s="1"/>
  <c r="R58" i="11"/>
</calcChain>
</file>

<file path=xl/sharedStrings.xml><?xml version="1.0" encoding="utf-8"?>
<sst xmlns="http://schemas.openxmlformats.org/spreadsheetml/2006/main" count="4235" uniqueCount="823">
  <si>
    <t xml:space="preserve">Conta </t>
  </si>
  <si>
    <t>Valor</t>
  </si>
  <si>
    <t>Código</t>
  </si>
  <si>
    <t>Nome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</si>
  <si>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</si>
  <si>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</si>
  <si>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</si>
  <si>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</si>
  <si>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</si>
  <si>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</si>
  <si>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</si>
  <si>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</si>
  <si>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</si>
  <si>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</si>
  <si>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</si>
  <si>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</si>
  <si>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Saldo Atual / Valor Acumulado</t>
  </si>
  <si>
    <t>ATIVO</t>
  </si>
  <si>
    <t>1.1</t>
  </si>
  <si>
    <t>Circulante</t>
  </si>
  <si>
    <t>1.1.01</t>
  </si>
  <si>
    <t>Disponibilidades</t>
  </si>
  <si>
    <t xml:space="preserve">1.1.01.01 </t>
  </si>
  <si>
    <t xml:space="preserve">Caixa </t>
  </si>
  <si>
    <t>1.1.01.02</t>
  </si>
  <si>
    <t>Bancos</t>
  </si>
  <si>
    <t>1.1.01.03</t>
  </si>
  <si>
    <t>Aplicações Financeiras de Liquidez Imediata</t>
  </si>
  <si>
    <t>1.1.02</t>
  </si>
  <si>
    <t>Direitos Realizáveis no Curso do Exercício Social Subsequente</t>
  </si>
  <si>
    <t>1.1.02.01</t>
  </si>
  <si>
    <t>Clientes</t>
  </si>
  <si>
    <t>1.1.02.01.01</t>
  </si>
  <si>
    <t>Duplicatas a Receber</t>
  </si>
  <si>
    <t>1.1.02.01.02</t>
  </si>
  <si>
    <t>Passagens de Passageiros / Cargas</t>
  </si>
  <si>
    <t>1.1.02.01.03</t>
  </si>
  <si>
    <t>Passagens de Veículos</t>
  </si>
  <si>
    <t>1.1.02.02</t>
  </si>
  <si>
    <t>Operações a Receber</t>
  </si>
  <si>
    <t xml:space="preserve">1.1.02.03  </t>
  </si>
  <si>
    <t>Outros Créditos</t>
  </si>
  <si>
    <t xml:space="preserve">1.1.02.03.01  </t>
  </si>
  <si>
    <t>Adiantamentos a Terceiros</t>
  </si>
  <si>
    <t xml:space="preserve">1.1.02.03.02  </t>
  </si>
  <si>
    <t>Adiantamentos a Funcionários</t>
  </si>
  <si>
    <t xml:space="preserve">1.1.02.03.03   </t>
  </si>
  <si>
    <t>Impostos e Contribuições a Recuperar</t>
  </si>
  <si>
    <t xml:space="preserve">1.1.02.03.04  </t>
  </si>
  <si>
    <t>Bens Destinados a Venda</t>
  </si>
  <si>
    <t xml:space="preserve">1.1.02.03.05  </t>
  </si>
  <si>
    <t>Valores e Créditos Vinculados</t>
  </si>
  <si>
    <t xml:space="preserve">1.1.02.03.06  </t>
  </si>
  <si>
    <t>Créditos de Participações Societárias</t>
  </si>
  <si>
    <t xml:space="preserve">1.1.02.03.07  </t>
  </si>
  <si>
    <t>Transações com Partes Relacionadas</t>
  </si>
  <si>
    <t xml:space="preserve">1.1.02.04  </t>
  </si>
  <si>
    <t>Investimentos Temporários</t>
  </si>
  <si>
    <t xml:space="preserve">1.1.02.04.01   </t>
  </si>
  <si>
    <t xml:space="preserve">1.1.02.05  </t>
  </si>
  <si>
    <t>Estoques</t>
  </si>
  <si>
    <t>1.1.02.05.01</t>
  </si>
  <si>
    <t>Transporte de Passageiros / Cargas</t>
  </si>
  <si>
    <t>1.1.02.05.01.01</t>
  </si>
  <si>
    <t>Combustível</t>
  </si>
  <si>
    <t>1.1.02.05.01.02</t>
  </si>
  <si>
    <t>Peças</t>
  </si>
  <si>
    <t>1.1.02.05.01.03</t>
  </si>
  <si>
    <t>Acessórios</t>
  </si>
  <si>
    <t>1.1.02.05.01.99</t>
  </si>
  <si>
    <t>Outros Estoques de Operação</t>
  </si>
  <si>
    <t>1.1.02.05.02</t>
  </si>
  <si>
    <t>Transporte de Veículos</t>
  </si>
  <si>
    <t>1.1.02.05.02.01</t>
  </si>
  <si>
    <t>1.1.02.05.02.02</t>
  </si>
  <si>
    <t>1.1.02.05.02.03</t>
  </si>
  <si>
    <t>1.1.02.05.02.99</t>
  </si>
  <si>
    <t>1.1.02.05.03</t>
  </si>
  <si>
    <t>Almoxarifado</t>
  </si>
  <si>
    <t xml:space="preserve">1.1.02.05.04  </t>
  </si>
  <si>
    <t>Adiantamentos a Fornecedores para Estoques</t>
  </si>
  <si>
    <t xml:space="preserve">1.1.02.05.05  </t>
  </si>
  <si>
    <t>Estoque / Materiais em Poder de Terceiros</t>
  </si>
  <si>
    <t xml:space="preserve">1.1.02.05.06  </t>
  </si>
  <si>
    <t>(-) Estoque / Materiais de Terceiros em Poder Próprio</t>
  </si>
  <si>
    <t xml:space="preserve">1.1.03 </t>
  </si>
  <si>
    <t>Despesas do Exercício Seguinte</t>
  </si>
  <si>
    <t xml:space="preserve">1.1.03.01  </t>
  </si>
  <si>
    <t>Despesas Antecipadas</t>
  </si>
  <si>
    <t>1.2</t>
  </si>
  <si>
    <t>Não Circulante</t>
  </si>
  <si>
    <t xml:space="preserve">1.2.01  </t>
  </si>
  <si>
    <t>Realizável a Longo Prazo</t>
  </si>
  <si>
    <t xml:space="preserve">1.2.01.01  </t>
  </si>
  <si>
    <t>Clientes e Operações a Receber</t>
  </si>
  <si>
    <t>1.2.01.01.01</t>
  </si>
  <si>
    <t>1.2.01.01.02</t>
  </si>
  <si>
    <t>1.2.01.01.03</t>
  </si>
  <si>
    <t xml:space="preserve">1.2.01.02 </t>
  </si>
  <si>
    <t xml:space="preserve">1.2.01.03  </t>
  </si>
  <si>
    <t>Aplicações em Incentivos Fiscais</t>
  </si>
  <si>
    <t xml:space="preserve">1.2.01.04  </t>
  </si>
  <si>
    <t>Depósitos Restituíveis e Valores Vinculados</t>
  </si>
  <si>
    <t xml:space="preserve">1.2.01.05  </t>
  </si>
  <si>
    <t xml:space="preserve">1.2.01.06  </t>
  </si>
  <si>
    <t>Adiantamento para Futuro Investimento</t>
  </si>
  <si>
    <t xml:space="preserve">1.2.01.07  </t>
  </si>
  <si>
    <t xml:space="preserve">Créditos de Consócios </t>
  </si>
  <si>
    <t xml:space="preserve">1.2.01.08  </t>
  </si>
  <si>
    <t xml:space="preserve">1.2.01.09  </t>
  </si>
  <si>
    <t xml:space="preserve">1.2.02 </t>
  </si>
  <si>
    <t>Investimentos</t>
  </si>
  <si>
    <t xml:space="preserve">1.2.02.01  </t>
  </si>
  <si>
    <t>Participações Societárias</t>
  </si>
  <si>
    <t xml:space="preserve">1.2.02.02  </t>
  </si>
  <si>
    <t>Incentivos Fiscais</t>
  </si>
  <si>
    <t xml:space="preserve">1.2.02.03 </t>
  </si>
  <si>
    <t>Outros Investimentos Permanentes</t>
  </si>
  <si>
    <t>1.2.03</t>
  </si>
  <si>
    <t>Imobilizado</t>
  </si>
  <si>
    <t xml:space="preserve">1.2.03.01  </t>
  </si>
  <si>
    <t>Bens em Operação</t>
  </si>
  <si>
    <t>1.2.03.01.01</t>
  </si>
  <si>
    <t>Bens Imóveis</t>
  </si>
  <si>
    <t>1.2.03.01.01.01</t>
  </si>
  <si>
    <t>Terrenos</t>
  </si>
  <si>
    <t>1.2.03.01.01.02</t>
  </si>
  <si>
    <t>Edificações e Melhoramentos</t>
  </si>
  <si>
    <t>1.2.03.01.01.03</t>
  </si>
  <si>
    <t>Instalações</t>
  </si>
  <si>
    <t>1.2.03.01.02</t>
  </si>
  <si>
    <t>Embarcações</t>
  </si>
  <si>
    <t>1.2.03.01.02.01</t>
  </si>
  <si>
    <t>Embarcações de Uso na Travessia A</t>
  </si>
  <si>
    <t>1.2.03.01.02.02</t>
  </si>
  <si>
    <t>Embarcações de Uso na Travessia B</t>
  </si>
  <si>
    <t>1.2.03.01.02.03</t>
  </si>
  <si>
    <t>Embarcações de Uso na Travessia C</t>
  </si>
  <si>
    <t>1.2.03.01.02.04</t>
  </si>
  <si>
    <t>Embarcações de Uso em Outras Travessias ou Atividades</t>
  </si>
  <si>
    <t>1.2.03.01.03</t>
  </si>
  <si>
    <t>Veículos auxiliares</t>
  </si>
  <si>
    <t>1.2.03.01.04</t>
  </si>
  <si>
    <t>Outros Bens de Uso</t>
  </si>
  <si>
    <t>1.2.03.01.04.01</t>
  </si>
  <si>
    <t>Máquinas, Aparelhos e Equipamentos</t>
  </si>
  <si>
    <t>1.2.03.01.04.02</t>
  </si>
  <si>
    <t>Ferramentas Duráveis</t>
  </si>
  <si>
    <t>1.2.03.01.04.03</t>
  </si>
  <si>
    <t>Equipamentos de Processamento de Dados</t>
  </si>
  <si>
    <t>1.2.03.01.04.04</t>
  </si>
  <si>
    <t>Softwares</t>
  </si>
  <si>
    <t>1.2.03.01.04.05</t>
  </si>
  <si>
    <t>Móveis e Utensílios</t>
  </si>
  <si>
    <t xml:space="preserve">1.2.03.02  </t>
  </si>
  <si>
    <t>Bens em Operação – Reavaliados (em extinção)</t>
  </si>
  <si>
    <t>1.2.03.02.01</t>
  </si>
  <si>
    <t>Bens Imóveis – Reavaliados</t>
  </si>
  <si>
    <t>1.2.03.02.01.01</t>
  </si>
  <si>
    <t>Terrenos – Reavaliados</t>
  </si>
  <si>
    <t>1.2.03.02.01.02</t>
  </si>
  <si>
    <t>Edificações e Melhoramentos – Reavaliados</t>
  </si>
  <si>
    <t>1.2.03.02.01.03</t>
  </si>
  <si>
    <t>Instalações – Reavaliados</t>
  </si>
  <si>
    <t>1.2.03.02.02</t>
  </si>
  <si>
    <t>Embarcações – Reavaliados</t>
  </si>
  <si>
    <t>1.2.03.02.02.01</t>
  </si>
  <si>
    <t>Embarcações de Uso na Travessia – Reavaliados</t>
  </si>
  <si>
    <t>1.2.03.02.02.02</t>
  </si>
  <si>
    <t>Embarcações de uso em Outras Travessias ou Atividades – Reavaliados</t>
  </si>
  <si>
    <t>1.2.03.02.03</t>
  </si>
  <si>
    <t>Veículos auxiliares – Reavaliados</t>
  </si>
  <si>
    <t>1.2.03.02.04</t>
  </si>
  <si>
    <t>Outros Bens de Uso – Reavaliados</t>
  </si>
  <si>
    <t>1.2.03.02.04.01</t>
  </si>
  <si>
    <t>Máquinas, Aparelhos e Equipamentos – Reavaliados</t>
  </si>
  <si>
    <t>1.2.03.02.04.02</t>
  </si>
  <si>
    <t>Ferramentas Duráveis – Reavaliados</t>
  </si>
  <si>
    <t>1.2.03.02.04.03</t>
  </si>
  <si>
    <t>Equipamentos de Processamento de Dados – Reavaliados</t>
  </si>
  <si>
    <t>1.2.03.02.04.04</t>
  </si>
  <si>
    <t>Softwares – Reavaliados</t>
  </si>
  <si>
    <t>1.2.03.02.04.05</t>
  </si>
  <si>
    <t>Móveis e Utensílios – Reavaliados</t>
  </si>
  <si>
    <t xml:space="preserve">1.2.03.03 </t>
  </si>
  <si>
    <t>Imobilizações em Andamento</t>
  </si>
  <si>
    <t xml:space="preserve">1.2.03.99  </t>
  </si>
  <si>
    <t>(-) Depreciação Acumulada</t>
  </si>
  <si>
    <t xml:space="preserve">1.2.04  </t>
  </si>
  <si>
    <t>Ativo Intangível</t>
  </si>
  <si>
    <t xml:space="preserve">1.2.04.01 </t>
  </si>
  <si>
    <t xml:space="preserve">Ativo Intangível </t>
  </si>
  <si>
    <t xml:space="preserve">1.2.04.02  </t>
  </si>
  <si>
    <t>Ativo Intangível – Reavaliados</t>
  </si>
  <si>
    <t xml:space="preserve">1.2.04.99  </t>
  </si>
  <si>
    <t>(-) Amortização Acumulada Ativo Intangível</t>
  </si>
  <si>
    <t xml:space="preserve">1.2.05  </t>
  </si>
  <si>
    <t>Ativo Diferido (Em extinção)</t>
  </si>
  <si>
    <t xml:space="preserve">1.2.05.01  </t>
  </si>
  <si>
    <t>Débitos Ativos Diferidos anteriores a Lei 11.638/2007</t>
  </si>
  <si>
    <t xml:space="preserve">1.2.05.02  </t>
  </si>
  <si>
    <t>(-) Amortização Acumulada</t>
  </si>
  <si>
    <t>PASSIVO</t>
  </si>
  <si>
    <t>2.1</t>
  </si>
  <si>
    <t>Passivo Circulante</t>
  </si>
  <si>
    <t xml:space="preserve">2.1.01  </t>
  </si>
  <si>
    <t>Obrigações por Empréstimos e Financiamentos</t>
  </si>
  <si>
    <t xml:space="preserve">2.1.01.01  </t>
  </si>
  <si>
    <t>Empréstimos e Financiamentos</t>
  </si>
  <si>
    <t xml:space="preserve">2.1.01.02  </t>
  </si>
  <si>
    <t>Obrigações com Outras Instituições</t>
  </si>
  <si>
    <t xml:space="preserve">2.1.02  </t>
  </si>
  <si>
    <t>Fornecedores</t>
  </si>
  <si>
    <t xml:space="preserve">2.1.02.01  </t>
  </si>
  <si>
    <t xml:space="preserve">2.1.03 </t>
  </si>
  <si>
    <t>Obrigações Fiscais</t>
  </si>
  <si>
    <t xml:space="preserve">2.1.03.01  </t>
  </si>
  <si>
    <t>Tributos Federais e Retenções Tributárias e Previdenciárias a Recolher</t>
  </si>
  <si>
    <t xml:space="preserve">2.1.03.02  </t>
  </si>
  <si>
    <t>Tributos Estaduais</t>
  </si>
  <si>
    <t xml:space="preserve">2.1.03.03  </t>
  </si>
  <si>
    <t>Tributos Municipais</t>
  </si>
  <si>
    <t xml:space="preserve">2.1.03.04  </t>
  </si>
  <si>
    <t>Programas de Refinanciamentos Fiscais e Previdenciários</t>
  </si>
  <si>
    <t xml:space="preserve">2.1.03.05  </t>
  </si>
  <si>
    <t>Outros Impostos e Taxas a Recolher</t>
  </si>
  <si>
    <t xml:space="preserve">2.1.04  </t>
  </si>
  <si>
    <t>Obrigações Trabalhistas e Previdenciárias</t>
  </si>
  <si>
    <t xml:space="preserve">2.1.04.01  </t>
  </si>
  <si>
    <t>2.1.04.01.01</t>
  </si>
  <si>
    <t>Salários, Pró-Labore e Gratificações a Pagar</t>
  </si>
  <si>
    <t>2.1.04.01.02</t>
  </si>
  <si>
    <t>INSS a Recolher</t>
  </si>
  <si>
    <t>2.1.04.01.03</t>
  </si>
  <si>
    <t>FGTS a Recolher</t>
  </si>
  <si>
    <t>2.1.04.01.04</t>
  </si>
  <si>
    <t>Contribuições Sindical, Confederativa e Assistencial a Pagar</t>
  </si>
  <si>
    <t xml:space="preserve">2.1.05 </t>
  </si>
  <si>
    <t>Outras Obrigações</t>
  </si>
  <si>
    <t xml:space="preserve">2.1.05.01  </t>
  </si>
  <si>
    <t>Recebimentos Antecipados</t>
  </si>
  <si>
    <t xml:space="preserve">2.1.05.02  </t>
  </si>
  <si>
    <t>Contas a Pagar</t>
  </si>
  <si>
    <t xml:space="preserve">2.1.05.03  </t>
  </si>
  <si>
    <t>Comissões de Terceiros a Pagar</t>
  </si>
  <si>
    <t xml:space="preserve">2.1.05.04  </t>
  </si>
  <si>
    <t>Obrigações com Agência Reguladora e Poder Concedente</t>
  </si>
  <si>
    <t xml:space="preserve">2.1.05.05  </t>
  </si>
  <si>
    <t>Cheques a Compensar</t>
  </si>
  <si>
    <t xml:space="preserve">2.1.05.06  </t>
  </si>
  <si>
    <t>Retenções Contratuais a Pagar</t>
  </si>
  <si>
    <t xml:space="preserve">2.1.06 </t>
  </si>
  <si>
    <t>Obrigações a Pagar a Acionista/Quotista/Administração</t>
  </si>
  <si>
    <t xml:space="preserve">2.1.06.01  </t>
  </si>
  <si>
    <t xml:space="preserve">2.1.07  </t>
  </si>
  <si>
    <t xml:space="preserve">2.1.07.01  </t>
  </si>
  <si>
    <t xml:space="preserve">2.1.08 </t>
  </si>
  <si>
    <t>Provisões</t>
  </si>
  <si>
    <t xml:space="preserve">2.1.08.01  </t>
  </si>
  <si>
    <t xml:space="preserve">2.2  </t>
  </si>
  <si>
    <t>Passivo Não Circulante</t>
  </si>
  <si>
    <t>2.2.01</t>
  </si>
  <si>
    <t>2.2.01.01</t>
  </si>
  <si>
    <t>2.2.01.02</t>
  </si>
  <si>
    <t>2.2.02</t>
  </si>
  <si>
    <t>2.2.02.01</t>
  </si>
  <si>
    <t>2.2.03</t>
  </si>
  <si>
    <t>2.2.03.01</t>
  </si>
  <si>
    <t>Transações com Coligadas, Controladas, Ligadas e Outras Obrigações</t>
  </si>
  <si>
    <t>2.2.04</t>
  </si>
  <si>
    <t>Obrigações Fiscais ou Previdenciárias</t>
  </si>
  <si>
    <t>2.2.04.01</t>
  </si>
  <si>
    <t>2.2.05</t>
  </si>
  <si>
    <t>2.2.05.01</t>
  </si>
  <si>
    <t>2.2.06</t>
  </si>
  <si>
    <t>Outras Exigibilidades</t>
  </si>
  <si>
    <t>2.2.06.01</t>
  </si>
  <si>
    <t>Retenções Contratuais</t>
  </si>
  <si>
    <t>2.2.07</t>
  </si>
  <si>
    <t>Provisões de Longo Prazo</t>
  </si>
  <si>
    <t>2.2.07.01</t>
  </si>
  <si>
    <t>Provisões para Impostos Diferidos</t>
  </si>
  <si>
    <t>2.2.07.02</t>
  </si>
  <si>
    <t>Riscos Fiscais e Outros Passivos Contingentes</t>
  </si>
  <si>
    <t>2.2.08</t>
  </si>
  <si>
    <t>Adiantamento para Futuro Aumento de Capital</t>
  </si>
  <si>
    <t>2.2.08.01</t>
  </si>
  <si>
    <t xml:space="preserve">2.3  </t>
  </si>
  <si>
    <t>Patrimônio Líquido</t>
  </si>
  <si>
    <t xml:space="preserve">2.3.01  </t>
  </si>
  <si>
    <t>Capital Social</t>
  </si>
  <si>
    <t xml:space="preserve">2.3.01.01  </t>
  </si>
  <si>
    <t xml:space="preserve">2.3.02  </t>
  </si>
  <si>
    <t>Reservas de Capital</t>
  </si>
  <si>
    <t xml:space="preserve">2.3.02.01  </t>
  </si>
  <si>
    <t>2.3.02.01.01</t>
  </si>
  <si>
    <t>Correção Monetária do Capital Integralizado</t>
  </si>
  <si>
    <t>2.3.02.01.02</t>
  </si>
  <si>
    <t>Ágio na Emissão de Ações ou Quotas</t>
  </si>
  <si>
    <t>2.3.02.01.03</t>
  </si>
  <si>
    <t>Doações e Subvenções para Investimentos</t>
  </si>
  <si>
    <t>2.3.02.01.04</t>
  </si>
  <si>
    <t>Prêmio na Emissão de Debêntures</t>
  </si>
  <si>
    <t>2.3.03</t>
  </si>
  <si>
    <t>Ajuste de Avaliação Patrimonial</t>
  </si>
  <si>
    <t>2.3.03.01</t>
  </si>
  <si>
    <t xml:space="preserve">2.3.04  </t>
  </si>
  <si>
    <t>Reservas de Reavaliação (Em Extinção)</t>
  </si>
  <si>
    <t xml:space="preserve">2.3.04.01  </t>
  </si>
  <si>
    <t>Reservas de Reavaliação</t>
  </si>
  <si>
    <t xml:space="preserve">2.3.05 </t>
  </si>
  <si>
    <t>Reservas de Lucros</t>
  </si>
  <si>
    <t xml:space="preserve">2.3.05.01  </t>
  </si>
  <si>
    <t>2.3.05.01.01</t>
  </si>
  <si>
    <t>Reserva Legal</t>
  </si>
  <si>
    <t>2.3.05.01.02</t>
  </si>
  <si>
    <t>Reserva Estatutária</t>
  </si>
  <si>
    <t>2.3.05.01.03</t>
  </si>
  <si>
    <t>Reserva para Contingências</t>
  </si>
  <si>
    <t>2.3.05.01.04</t>
  </si>
  <si>
    <t>Reserva de Incentivos Fiscais</t>
  </si>
  <si>
    <t>2.3.05.01.05</t>
  </si>
  <si>
    <t>Reserva de Retenção de Lucros</t>
  </si>
  <si>
    <t>2.3.05.01.06</t>
  </si>
  <si>
    <t>Reserva de Lucros a Realizar</t>
  </si>
  <si>
    <t>2.3.05.01.07</t>
  </si>
  <si>
    <t>Reserva Especial para Dividendo Obrigatório não Distribuído</t>
  </si>
  <si>
    <t xml:space="preserve">2.3.06 </t>
  </si>
  <si>
    <t>Ações em Tesouraria</t>
  </si>
  <si>
    <t>2.3.06.01</t>
  </si>
  <si>
    <t xml:space="preserve">2.3.07  </t>
  </si>
  <si>
    <t>Resultados Acumulados</t>
  </si>
  <si>
    <t xml:space="preserve">2.3.07.01  </t>
  </si>
  <si>
    <t>2.3.07.01.01</t>
  </si>
  <si>
    <t>Lucros ou Prejuízos de Exercícios Anteriores</t>
  </si>
  <si>
    <t>2.3.07.01.02</t>
  </si>
  <si>
    <t>Resultado do Exercício</t>
  </si>
  <si>
    <t>2.3.07.01.03</t>
  </si>
  <si>
    <t>(-) Distribuição Antecipada de Lucros</t>
  </si>
  <si>
    <t>RESULTADO LÍQUIDO DO PERÍODO</t>
  </si>
  <si>
    <t>3.1</t>
  </si>
  <si>
    <t>Resultado Antes da CSSLL e IRPJ</t>
  </si>
  <si>
    <t>3.1.1</t>
  </si>
  <si>
    <t xml:space="preserve">Resultado Operacional </t>
  </si>
  <si>
    <t>3.1.1.1</t>
  </si>
  <si>
    <t>Receita Operacional Líquida</t>
  </si>
  <si>
    <t>3.1.1.1.1</t>
  </si>
  <si>
    <t>Receita Operacional Bruta</t>
  </si>
  <si>
    <t>3.1.1.1.1.1</t>
  </si>
  <si>
    <t>Receita de Transporte de Passageiros</t>
  </si>
  <si>
    <t>3.1.1.1.1.1.01</t>
  </si>
  <si>
    <t>Receita de Transporte de Passageiros na Travessia A</t>
  </si>
  <si>
    <t>3.1.1.1.1.1.02</t>
  </si>
  <si>
    <t>Receita de Transporte de Passageiros na Travessia B</t>
  </si>
  <si>
    <t>3.1.1.1.1.1.03</t>
  </si>
  <si>
    <t>Receita de Transporte de Passageiros na Travessia C</t>
  </si>
  <si>
    <t>3.1.1.1.1.1.99</t>
  </si>
  <si>
    <t>Receita de Transporte de Passageiros em outras Travessias ou Atividades</t>
  </si>
  <si>
    <t>3.1.1.1.1.2</t>
  </si>
  <si>
    <t xml:space="preserve">Receita de Transporte de Veículos </t>
  </si>
  <si>
    <t>3.1.1.1.1.2.01</t>
  </si>
  <si>
    <t>Receita de Transporte de Veículos na Travessia A</t>
  </si>
  <si>
    <t>3.1.1.1.1.2.02</t>
  </si>
  <si>
    <t>Receita de Transporte de Veículos na Travessia B</t>
  </si>
  <si>
    <t>3.1.1.1.1.2.03</t>
  </si>
  <si>
    <t>Receita de Transporte de Veículos na Travessia C</t>
  </si>
  <si>
    <t>3.1.1.1.1.2.99</t>
  </si>
  <si>
    <t>Receita de Transporte de Veículos em outras Travessias ou Atividades</t>
  </si>
  <si>
    <t>3.1.1.1.1.3</t>
  </si>
  <si>
    <t>Receitas Acessórias</t>
  </si>
  <si>
    <t>3.1.1.1.1.3.01</t>
  </si>
  <si>
    <t>Publicidade</t>
  </si>
  <si>
    <t>3.1.1.1.1.3.02</t>
  </si>
  <si>
    <t>Aluguéis de Instalações e de Embarcações</t>
  </si>
  <si>
    <t>3.1.1.1.1.3.03</t>
  </si>
  <si>
    <t>Viagens de Turismo e de Fretamento</t>
  </si>
  <si>
    <t>3.1.1.1.1.3.99</t>
  </si>
  <si>
    <t>Cargas</t>
  </si>
  <si>
    <t>3.1.1.1.2</t>
  </si>
  <si>
    <t>Deduções da Receita Bruta</t>
  </si>
  <si>
    <t>3.1.1.1.2.1</t>
  </si>
  <si>
    <t>Impostos Incidentes sobre os Serviços</t>
  </si>
  <si>
    <t>3.1.1.1.2.1.01</t>
  </si>
  <si>
    <t>ISS</t>
  </si>
  <si>
    <t>3.1.1.1.2.1.02</t>
  </si>
  <si>
    <t>PIS</t>
  </si>
  <si>
    <t>3.1.1.1.2.1.03</t>
  </si>
  <si>
    <t>COFINS</t>
  </si>
  <si>
    <t>3.1.1.1.2.1.04</t>
  </si>
  <si>
    <t>ICMS</t>
  </si>
  <si>
    <t>3.1.1.1.2.1.05</t>
  </si>
  <si>
    <t>SIMPLES</t>
  </si>
  <si>
    <t>3.1.1.1.2.1.06</t>
  </si>
  <si>
    <t>CONTRIBUIÇÃO PREVIDENCIÁRIA (LEI 12.546 ART. 8º)</t>
  </si>
  <si>
    <t>3.1.1.1.2.2</t>
  </si>
  <si>
    <t>Outras Deduções sobre os Serviços</t>
  </si>
  <si>
    <t>3.1.1.1.2.2.01</t>
  </si>
  <si>
    <t>Passagens Canceladas ou Devolvidas</t>
  </si>
  <si>
    <t>3.1.1.1.2.2.01.01</t>
  </si>
  <si>
    <t>Passagens Canceladas ou Devolvidas na Travessia A</t>
  </si>
  <si>
    <t>3.1.1.1.2.2.01.02</t>
  </si>
  <si>
    <t>Passagens Canceladas ou Devolvidas na Travessia B</t>
  </si>
  <si>
    <t>3.1.1.1.2.2.01.03</t>
  </si>
  <si>
    <t>Passagens Canceladas ou Devolvidas na Travessia C</t>
  </si>
  <si>
    <t>3.1.1.1.2.2.01.99</t>
  </si>
  <si>
    <t>Passagens Canceladas ou Devolvidas em outras Travessias</t>
  </si>
  <si>
    <t>3.1.1.1.2.2.02</t>
  </si>
  <si>
    <t>Devoluções de rec. de Cargas</t>
  </si>
  <si>
    <t>3.1.1.1.2.2.02.01</t>
  </si>
  <si>
    <t>Devoluções de rec. de Cargas na Travessia A</t>
  </si>
  <si>
    <t>3.1.1.1.2.2.02.02</t>
  </si>
  <si>
    <t>Devoluções de rec. de Cargas na Travessia B</t>
  </si>
  <si>
    <t>3.1.1.1.2.2.02.03</t>
  </si>
  <si>
    <t>Devoluções de rec. de Cargas na Travessia C</t>
  </si>
  <si>
    <t>3.1.1.1.2.2.02.99</t>
  </si>
  <si>
    <t>Devoluções de rec. de Cargas em outras Travessias</t>
  </si>
  <si>
    <t>3.1.1.1.2.2.03</t>
  </si>
  <si>
    <t>3.1.1.2</t>
  </si>
  <si>
    <t>Custo dos Serviços de Transporte</t>
  </si>
  <si>
    <t>3.1.1.2.1</t>
  </si>
  <si>
    <t>Custo dos Serviços de Transporte Travessia A</t>
  </si>
  <si>
    <t>3.1.1.2.1.1</t>
  </si>
  <si>
    <t>Custo com Pessoal Próprio</t>
  </si>
  <si>
    <t>3.1.1.2.1.1.01</t>
  </si>
  <si>
    <t>Salários</t>
  </si>
  <si>
    <t>3.1.1.2.1.1.02</t>
  </si>
  <si>
    <t>Horas-Extras</t>
  </si>
  <si>
    <t>3.1.1.2.1.1.03</t>
  </si>
  <si>
    <t>Adicional Noturno</t>
  </si>
  <si>
    <t>3.1.1.2.1.1.04</t>
  </si>
  <si>
    <t>Férias</t>
  </si>
  <si>
    <t>3.1.1.2.1.1.05</t>
  </si>
  <si>
    <t>Abono de Férias</t>
  </si>
  <si>
    <t>3.1.1.2.1.1.06</t>
  </si>
  <si>
    <t>Décimo Terceiro Salário</t>
  </si>
  <si>
    <t>3.1.1.2.1.1.07</t>
  </si>
  <si>
    <t>FGTS</t>
  </si>
  <si>
    <t>3.1.1.2.1.1.08</t>
  </si>
  <si>
    <t>Previdência Social</t>
  </si>
  <si>
    <t>3.1.1.2.1.1.09</t>
  </si>
  <si>
    <t>Auxílio Refeição</t>
  </si>
  <si>
    <t>3.1.1.2.1.1.10</t>
  </si>
  <si>
    <t>Plano de Saúde</t>
  </si>
  <si>
    <t>3.1.1.2.1.1.11</t>
  </si>
  <si>
    <t>Cesta Básica</t>
  </si>
  <si>
    <t>3.1.1.2.1.1.12</t>
  </si>
  <si>
    <t>Ajuda de Custo</t>
  </si>
  <si>
    <t>3.1.1.2.1.1.13</t>
  </si>
  <si>
    <t>Diárias de Viagens</t>
  </si>
  <si>
    <t>3.1.1.2.1.1.14</t>
  </si>
  <si>
    <t>Uniformes</t>
  </si>
  <si>
    <t>3.1.1.2.1.1.15</t>
  </si>
  <si>
    <t>Vale Transporte</t>
  </si>
  <si>
    <t>3.1.1.2.1.1.16</t>
  </si>
  <si>
    <t>Treinamento</t>
  </si>
  <si>
    <t>3.1.1.2.1.1.17</t>
  </si>
  <si>
    <t>Indenização FGTS (40%)</t>
  </si>
  <si>
    <t>3.1.1.2.1.1.18</t>
  </si>
  <si>
    <t>Aviso Prévio Trabalhado</t>
  </si>
  <si>
    <t>3.1.1.2.1.1.19</t>
  </si>
  <si>
    <t>Aviso Prévio Indenizado</t>
  </si>
  <si>
    <t>3.1.1.2.1.1.20</t>
  </si>
  <si>
    <t>Adicional por Tempo de Serviço</t>
  </si>
  <si>
    <t>3.1.1.2.1.1.21</t>
  </si>
  <si>
    <t>Adicional de Insabubridade/Periculosidade</t>
  </si>
  <si>
    <t>3.1.1.2.1.1.22</t>
  </si>
  <si>
    <t>Indenizações de Acordos Trabalhistas</t>
  </si>
  <si>
    <t>3.1.1.2.1.1.23</t>
  </si>
  <si>
    <t>Prêmios, Comissões e Gratificações</t>
  </si>
  <si>
    <t>3.1.1.2.1.1.24</t>
  </si>
  <si>
    <t>Participações nos Resultados</t>
  </si>
  <si>
    <t>3.1.1.2.1.1.99</t>
  </si>
  <si>
    <t>Outros Custos com Pessoal de Operação</t>
  </si>
  <si>
    <t>3.1.1.2.1.2</t>
  </si>
  <si>
    <t>Despesas com Legalização</t>
  </si>
  <si>
    <t>3.1.1.2.1.2.01</t>
  </si>
  <si>
    <t>Seguros</t>
  </si>
  <si>
    <t>3.1.1.2.1.2.02</t>
  </si>
  <si>
    <t>IPVA</t>
  </si>
  <si>
    <t>3.1.1.2.1.2.03</t>
  </si>
  <si>
    <t>Taxas e Vistorias</t>
  </si>
  <si>
    <t>3.1.1.2.1.2.04</t>
  </si>
  <si>
    <t>Multas</t>
  </si>
  <si>
    <t>3.1.1.2.1.3</t>
  </si>
  <si>
    <t>Depreciação de Bens de Uso da Operação</t>
  </si>
  <si>
    <t>3.1.1.2.1.4</t>
  </si>
  <si>
    <t>Arrendamento Mercantil e Locação de Veículos</t>
  </si>
  <si>
    <t>3.1.1.2.1.5</t>
  </si>
  <si>
    <t>Despesas com Acidentes (Pessoais e Materiais)</t>
  </si>
  <si>
    <t>3.1.1.2.1.5.01</t>
  </si>
  <si>
    <t>Indenizações com Acidentes Pessoais</t>
  </si>
  <si>
    <t>3.1.1.2.1.5.02</t>
  </si>
  <si>
    <t>Indenizações com Acidentes Materiais</t>
  </si>
  <si>
    <t>3.1.1.2.1.5.03</t>
  </si>
  <si>
    <t>Custas Judiciais e Advocatícias</t>
  </si>
  <si>
    <t>3.1.1.2.1.5.04</t>
  </si>
  <si>
    <t>Outras Despesas com Acidentes</t>
  </si>
  <si>
    <t>3.1.1.2.1.6</t>
  </si>
  <si>
    <t>Custo com Consumo</t>
  </si>
  <si>
    <t>3.1.1.2.1.6.01</t>
  </si>
  <si>
    <t>Combustíveis</t>
  </si>
  <si>
    <t>3.1.1.2.1.6.02</t>
  </si>
  <si>
    <t>Lubrificantes</t>
  </si>
  <si>
    <t>3.1.1.2.1.7</t>
  </si>
  <si>
    <t>Custo de Manutenção</t>
  </si>
  <si>
    <t>3.1.1.2.1.7.01</t>
  </si>
  <si>
    <t>Custo do Pessoal de Manutenção</t>
  </si>
  <si>
    <t>3.1.1.2.1.7.02</t>
  </si>
  <si>
    <t>Peças e Acessórios</t>
  </si>
  <si>
    <t>3.1.1.2.1.7.03</t>
  </si>
  <si>
    <t>Serviços Manutenção Efetuados por Terceiros</t>
  </si>
  <si>
    <t>3.1.1.2.1.7.04</t>
  </si>
  <si>
    <t>Outros Custos de Manutenção</t>
  </si>
  <si>
    <t>3.1.1.2.1.8</t>
  </si>
  <si>
    <t>Custos de Integração com o Transporte de Fretamento Intra e Inter Modal</t>
  </si>
  <si>
    <t>3.1.1.2.1.9</t>
  </si>
  <si>
    <t>Outros Custos Operacionais</t>
  </si>
  <si>
    <t>3.1.1.2.2</t>
  </si>
  <si>
    <t>Custo dos Serviços de Transporte Travessia B</t>
  </si>
  <si>
    <t>3.1.1.2.3</t>
  </si>
  <si>
    <t>Custo dos Serviços de Transporte Travessia C</t>
  </si>
  <si>
    <t>3.1.1.2.4</t>
  </si>
  <si>
    <t>Custo dos Serviços de Transporte em outras Travessias ou Atividades</t>
  </si>
  <si>
    <t>3.1.1.3</t>
  </si>
  <si>
    <t>Despesas Operacionais</t>
  </si>
  <si>
    <t>3.1.1.3.1</t>
  </si>
  <si>
    <t>Despesas de Administração</t>
  </si>
  <si>
    <t>3.1.1.3.1.1</t>
  </si>
  <si>
    <t>Remuneração de Dirigentes</t>
  </si>
  <si>
    <t>3.1.1.3.1.1.01</t>
  </si>
  <si>
    <t>Honorários</t>
  </si>
  <si>
    <t>3.1.1.3.1.1.02</t>
  </si>
  <si>
    <t>3.1.1.3.1.2</t>
  </si>
  <si>
    <t>Despesas com Pessoal de Administração</t>
  </si>
  <si>
    <t>3.1.1.3.1.2.01</t>
  </si>
  <si>
    <t>3.1.1.3.1.2.02</t>
  </si>
  <si>
    <t>3.1.1.3.1.2.03</t>
  </si>
  <si>
    <t>3.1.1.3.1.2.04</t>
  </si>
  <si>
    <t>3.1.1.3.1.2.05</t>
  </si>
  <si>
    <t>3.1.1.3.1.2.06</t>
  </si>
  <si>
    <t>3.1.1.3.1.2.07</t>
  </si>
  <si>
    <t>3.1.1.3.1.2.08</t>
  </si>
  <si>
    <t>3.1.1.3.1.2.09</t>
  </si>
  <si>
    <t>3.1.1.3.1.2.10</t>
  </si>
  <si>
    <t>3.1.1.3.1.2.11</t>
  </si>
  <si>
    <t>3.1.1.3.1.2.12</t>
  </si>
  <si>
    <t>3.1.1.3.1.2.13</t>
  </si>
  <si>
    <t>3.1.1.3.1.2.14</t>
  </si>
  <si>
    <t>3.1.1.3.1.2.15</t>
  </si>
  <si>
    <t>3.1.1.3.1.2.16</t>
  </si>
  <si>
    <t>3.1.1.3.1.2.17</t>
  </si>
  <si>
    <t>3.1.1.3.1.2.18</t>
  </si>
  <si>
    <t>Outros Custos com Pessoal de Administração</t>
  </si>
  <si>
    <t>3.1.1.3.1.3</t>
  </si>
  <si>
    <t>Despesas com Ocupação e Serviços</t>
  </si>
  <si>
    <t>3.1.1.3.1.3.01</t>
  </si>
  <si>
    <t>Aluguel</t>
  </si>
  <si>
    <t>3.1.1.3.1.3.02</t>
  </si>
  <si>
    <t>Arrendamento Mercantil</t>
  </si>
  <si>
    <t>3.1.1.3.1.3.03</t>
  </si>
  <si>
    <t>Energia</t>
  </si>
  <si>
    <t>3.1.1.3.1.3.04</t>
  </si>
  <si>
    <t>Água e Esgoto</t>
  </si>
  <si>
    <t>3.1.1.3.1.3.05</t>
  </si>
  <si>
    <t>Comunicações</t>
  </si>
  <si>
    <t>3.1.1.3.1.3.06</t>
  </si>
  <si>
    <t>3.1.1.3.1.3.07</t>
  </si>
  <si>
    <t>Informática</t>
  </si>
  <si>
    <t>3.1.1.3.1.3.08</t>
  </si>
  <si>
    <t>Outras Despesas com Ocupações e Serviços</t>
  </si>
  <si>
    <t>3.1.1.3.1.4</t>
  </si>
  <si>
    <t>Despesas com Material de Expediente</t>
  </si>
  <si>
    <t>3.1.1.3.1.5</t>
  </si>
  <si>
    <t>Despesas Tributárias</t>
  </si>
  <si>
    <t>3.1.1.3.1.5.01</t>
  </si>
  <si>
    <t>Imposto Predial e Territorial</t>
  </si>
  <si>
    <t>3.1.1.3.1.5.02</t>
  </si>
  <si>
    <t>Outros Impostos, taxas e Contribuições</t>
  </si>
  <si>
    <t>3.1.1.3.1.5.03</t>
  </si>
  <si>
    <t>Taxa de Fiscalização e Controle dos Serviços Públicos Delegados – AGERGS</t>
  </si>
  <si>
    <t>3.1.1.3.1.5.04</t>
  </si>
  <si>
    <t>Taxa/Contribuição ao Poder Concedente</t>
  </si>
  <si>
    <t>3.1.1.3.1.5.05</t>
  </si>
  <si>
    <t>PIS sobre outras receitas</t>
  </si>
  <si>
    <t>3.1.1.3.1.5.06</t>
  </si>
  <si>
    <t>COFINS sobre outras receitas</t>
  </si>
  <si>
    <t>3.1.1.3.1.6</t>
  </si>
  <si>
    <t>Despesas Legais</t>
  </si>
  <si>
    <t>3.1.1.3.1.7</t>
  </si>
  <si>
    <t>Serviços de Terceiros</t>
  </si>
  <si>
    <t>3.1.1.3.1.8</t>
  </si>
  <si>
    <t>Despesas de Conservação e Limpeza</t>
  </si>
  <si>
    <t>3.1.1.3.1.9</t>
  </si>
  <si>
    <t>Outras Despesas de Administração</t>
  </si>
  <si>
    <t>3.1.1.3.2</t>
  </si>
  <si>
    <t>Depreciações / Amortizações</t>
  </si>
  <si>
    <t>3.1.1.3.2.1</t>
  </si>
  <si>
    <t>Depreciação dos Bens da Administração</t>
  </si>
  <si>
    <t>3.1.1.3.2.2</t>
  </si>
  <si>
    <t>Depreciação de Outras Imobilizações</t>
  </si>
  <si>
    <t>3.1.1.3.2.3</t>
  </si>
  <si>
    <t>Amortizações do Diferido (em extinção)</t>
  </si>
  <si>
    <t>3.1.1.3.3</t>
  </si>
  <si>
    <t>Despesa com Vendas</t>
  </si>
  <si>
    <t>3.1.1.3.3.1</t>
  </si>
  <si>
    <t>Despesa com Pessoal de Vendas</t>
  </si>
  <si>
    <t>3.1.1.3.3.2</t>
  </si>
  <si>
    <t>Comissões de Vendas</t>
  </si>
  <si>
    <t>3.1.1.3.3.3</t>
  </si>
  <si>
    <t>Impressos Fiscais / Passagens</t>
  </si>
  <si>
    <t>3.1.1.3.3.4</t>
  </si>
  <si>
    <t>Outras Despesas com Vendas</t>
  </si>
  <si>
    <t>3.1.1.4</t>
  </si>
  <si>
    <t>Encargos Financeiros Líquidos</t>
  </si>
  <si>
    <t>3.1.1.4.1</t>
  </si>
  <si>
    <t>Receitas Financeiras</t>
  </si>
  <si>
    <t>3.1.1.4.1.1</t>
  </si>
  <si>
    <t>Juros</t>
  </si>
  <si>
    <t>3.1.1.4.1.2</t>
  </si>
  <si>
    <t>Descontos Obtidos</t>
  </si>
  <si>
    <t>3.1.1.4.1.3</t>
  </si>
  <si>
    <t>Rendimentos de Aplicações</t>
  </si>
  <si>
    <t>3.1.1.4.1.4</t>
  </si>
  <si>
    <t>Rendimento sobre Outros Investimentos</t>
  </si>
  <si>
    <t>3.1.1.4.1.5</t>
  </si>
  <si>
    <t>Outras Receitas Financeiras</t>
  </si>
  <si>
    <t>3.1.1.4.2</t>
  </si>
  <si>
    <t>Variações Monetárias Ativas</t>
  </si>
  <si>
    <t>3.1.1.4.3</t>
  </si>
  <si>
    <t>Despesas Financeiras</t>
  </si>
  <si>
    <t>3.1.1.4.3.1</t>
  </si>
  <si>
    <t>3.1.1.4.3.2</t>
  </si>
  <si>
    <t>Descontos Concedidos</t>
  </si>
  <si>
    <t>3.1.1.4.3.3</t>
  </si>
  <si>
    <t>Despesas com Financiamentos</t>
  </si>
  <si>
    <t>3.1.1.4.3.4</t>
  </si>
  <si>
    <t>Despesas Bancárias</t>
  </si>
  <si>
    <t>3.1.1.4.3.5</t>
  </si>
  <si>
    <t>Multas de Mora</t>
  </si>
  <si>
    <t>3.1.1.4.3.6</t>
  </si>
  <si>
    <t>Outras Despesas Financeiras</t>
  </si>
  <si>
    <t>3.1.1.4.4</t>
  </si>
  <si>
    <t>Variações Monetárias Passivas</t>
  </si>
  <si>
    <t>3.1.1.5</t>
  </si>
  <si>
    <t>Recuperação de Despesas</t>
  </si>
  <si>
    <t>3.1.1.5.1</t>
  </si>
  <si>
    <t>Recuperação de Despesas Diversas</t>
  </si>
  <si>
    <t>3.1.1.5.2</t>
  </si>
  <si>
    <t>Recuperações de Indenizações</t>
  </si>
  <si>
    <t>3.1.1.6</t>
  </si>
  <si>
    <t>Resultado de Participações Societárias</t>
  </si>
  <si>
    <t>3.1.1.6.1</t>
  </si>
  <si>
    <t>Resultado de Equivalência Patrimonial</t>
  </si>
  <si>
    <t>3.1.1.6.2</t>
  </si>
  <si>
    <t>Lucros e Dividendos Recebidos</t>
  </si>
  <si>
    <t>3.1.1.6.3</t>
  </si>
  <si>
    <t>Rendimentos de Outros Investimentos</t>
  </si>
  <si>
    <t>3.1.2</t>
  </si>
  <si>
    <t>Outros Resultados</t>
  </si>
  <si>
    <t>3.1.2.1</t>
  </si>
  <si>
    <t xml:space="preserve">Outras Receitas </t>
  </si>
  <si>
    <t>3.1.2.2</t>
  </si>
  <si>
    <t>Outras Despesas</t>
  </si>
  <si>
    <t>3.2</t>
  </si>
  <si>
    <t>Provisões Fiscais e Tributárias</t>
  </si>
  <si>
    <t>3.2.1</t>
  </si>
  <si>
    <t>Provisão para Contribuição Social</t>
  </si>
  <si>
    <t>3.2.2</t>
  </si>
  <si>
    <t>Provisão para Imposto de Renda</t>
  </si>
  <si>
    <t>3.3</t>
  </si>
  <si>
    <t>Participações e Contribuições</t>
  </si>
  <si>
    <t>Transnorte dez/2023</t>
  </si>
  <si>
    <t>1.1.01.01</t>
  </si>
  <si>
    <t>A1</t>
  </si>
  <si>
    <t>A2</t>
  </si>
  <si>
    <t>Encargos sociais e trabalhistas</t>
  </si>
  <si>
    <t>Seguro de Casco</t>
  </si>
  <si>
    <t>Custos Gerais</t>
  </si>
  <si>
    <t>Receitas</t>
  </si>
  <si>
    <t>QUADRO DE PESSOAL</t>
  </si>
  <si>
    <t>1º TRIMESTRE</t>
  </si>
  <si>
    <t>2º TRIMESTRE</t>
  </si>
  <si>
    <t>3º TRIMESTRE</t>
  </si>
  <si>
    <t>4º TRIMESTRE</t>
  </si>
  <si>
    <t>Nº FUNCIONÁRIOS EM ATIVIDADES ADMINISTRATIVAS</t>
  </si>
  <si>
    <t>Nº FUNCIONÁRIOS EM ATIVIDADES DE MANUTENÇÃO</t>
  </si>
  <si>
    <t xml:space="preserve">Nº FUNCIONÁRIOS EM OPERAÇÕES NÁUTICAS </t>
  </si>
  <si>
    <t>Nº DE DIRETORES/SÓCIOS</t>
  </si>
  <si>
    <t>AGÊNCIA ESTADUAL DE REGULAÇÃO DOS SERVIÇOS PÚBLICOS DELEGADOS DO ESTADO DO RIO GRANDE DO SUL - AGERGS</t>
  </si>
  <si>
    <t>FLUXO MENSAL DE DEMANDA DE USUÁRIOS</t>
  </si>
  <si>
    <t>TRAVESSIAS HIDROVIÁRIAS DE VEÍCULOS E  PASSAGEIROS</t>
  </si>
  <si>
    <t>Total</t>
  </si>
  <si>
    <t>Rodotrens ou Tritrens</t>
  </si>
  <si>
    <t>-</t>
  </si>
  <si>
    <t>Bi-Trens</t>
  </si>
  <si>
    <t>Carretas e Jamantas</t>
  </si>
  <si>
    <t>Romeu e Julieta</t>
  </si>
  <si>
    <t>Caminhões Três Eixos</t>
  </si>
  <si>
    <t>Caminhões ( Dois Eixos) e Ônibus</t>
  </si>
  <si>
    <t>Automóveis com Reboque</t>
  </si>
  <si>
    <t>Automóveis e Utilitários</t>
  </si>
  <si>
    <t>Carroças</t>
  </si>
  <si>
    <t>Triciclos e Quadriciclos</t>
  </si>
  <si>
    <t>Motocicletas</t>
  </si>
  <si>
    <t>Animais e Veículos de Tração Humana</t>
  </si>
  <si>
    <t>Bicicletas</t>
  </si>
  <si>
    <t>Passageiros</t>
  </si>
  <si>
    <t xml:space="preserve">TRAVESSIAS HIDROVIÁRIAS DE  PASSAGEIROS </t>
  </si>
  <si>
    <t>Estudantes</t>
  </si>
  <si>
    <t>Isentos</t>
  </si>
  <si>
    <t>MÉDIA</t>
  </si>
  <si>
    <t>PROPOSTA ESTUTURA DE CUSTOS TRANSNORTE</t>
  </si>
  <si>
    <t>A</t>
  </si>
  <si>
    <t>Custos  com Tripulação</t>
  </si>
  <si>
    <t>Salários nominais</t>
  </si>
  <si>
    <t>B</t>
  </si>
  <si>
    <t>Custos com Combustíveis</t>
  </si>
  <si>
    <t>B1</t>
  </si>
  <si>
    <t>B2</t>
  </si>
  <si>
    <t>Lubrificantes e outros</t>
  </si>
  <si>
    <t>C</t>
  </si>
  <si>
    <t>Custos de Manutenção</t>
  </si>
  <si>
    <t>C1</t>
  </si>
  <si>
    <t>C2</t>
  </si>
  <si>
    <t xml:space="preserve"> Encargos sociais e trabalhistas</t>
  </si>
  <si>
    <t>C3</t>
  </si>
  <si>
    <t>C4</t>
  </si>
  <si>
    <t>Peças, acessórios e outros</t>
  </si>
  <si>
    <t>D</t>
  </si>
  <si>
    <t>D1</t>
  </si>
  <si>
    <t>D2</t>
  </si>
  <si>
    <t>Seguro de Responsabilidade Civil</t>
  </si>
  <si>
    <t>E</t>
  </si>
  <si>
    <t>Despesas Administrativas e de Vendas</t>
  </si>
  <si>
    <t>E1</t>
  </si>
  <si>
    <t>E2</t>
  </si>
  <si>
    <t>E3</t>
  </si>
  <si>
    <t>Despesas com ocupação e Serviços</t>
  </si>
  <si>
    <t>E4</t>
  </si>
  <si>
    <t>Despesas com Vendas</t>
  </si>
  <si>
    <t>E5</t>
  </si>
  <si>
    <t>F</t>
  </si>
  <si>
    <t>F1</t>
  </si>
  <si>
    <t>Despesas bancárias</t>
  </si>
  <si>
    <t>G</t>
  </si>
  <si>
    <t>Despesas tributária (Excetos as calculadas sobre as receitas)</t>
  </si>
  <si>
    <t>G1</t>
  </si>
  <si>
    <t>Sub Total Custos + Despesas</t>
  </si>
  <si>
    <t>Total de custos, Despesas e Impostos</t>
  </si>
  <si>
    <t>Fluxo considerado de Demanda</t>
  </si>
  <si>
    <t>Tarifa Técnica</t>
  </si>
  <si>
    <t>* O Fluxo a ser considerado na Demanda será a média dos anos considerados</t>
  </si>
  <si>
    <t>além do número de passageiros obtidas a partir da divisão do auxílios pela tarifa.</t>
  </si>
  <si>
    <t># Avaliar a proporcionalidade dos custos e Despesas do Fretamento</t>
  </si>
  <si>
    <t>Pois a conta própria para os custos está zerada.</t>
  </si>
  <si>
    <t>outros custos de manutenção</t>
  </si>
  <si>
    <t>C5</t>
  </si>
  <si>
    <t>C6</t>
  </si>
  <si>
    <t>VALORES ATUALIZADOS</t>
  </si>
  <si>
    <t>MEDIANA</t>
  </si>
  <si>
    <t>Receita Bod total</t>
  </si>
  <si>
    <t>Receita Bod _passageiros comum</t>
  </si>
  <si>
    <t>Arredondamento</t>
  </si>
  <si>
    <t>MEDINA</t>
  </si>
  <si>
    <t>Auxílios/passageiros</t>
  </si>
  <si>
    <t>Carga/passageiros</t>
  </si>
  <si>
    <t>Acréscimo de passageiros</t>
  </si>
  <si>
    <t xml:space="preserve"> </t>
  </si>
  <si>
    <t>Outras receitas convertidas em passageiros</t>
  </si>
  <si>
    <t>Subtotal de Custos</t>
  </si>
  <si>
    <t xml:space="preserve">Subtotal de Despesas </t>
  </si>
  <si>
    <t>Recuperação e Remuneração do Capital Investido em Equipamentos e Instalações</t>
  </si>
  <si>
    <t>I</t>
  </si>
  <si>
    <t>I1</t>
  </si>
  <si>
    <t>Recuperação e Remuneração do Capital Investido em Embarcações</t>
  </si>
  <si>
    <t>I2</t>
  </si>
  <si>
    <t xml:space="preserve">Recuperação e Remuneração do Capital Investido em Outros </t>
  </si>
  <si>
    <t>Fluxo considerado de Demanda e outras receitas</t>
  </si>
  <si>
    <t>Taxa AGERGS</t>
  </si>
  <si>
    <t>Taxa METROPLAN</t>
  </si>
  <si>
    <t>Tributação</t>
  </si>
  <si>
    <t>Alíquota</t>
  </si>
  <si>
    <t>ICMS*</t>
  </si>
  <si>
    <t>Pevidência Social</t>
  </si>
  <si>
    <t>(*) ICMS de 12% está com a sua base de cálculo reduzida e equivalente a 2,4% conforme Decreto 55.859/2021, ateração nº 5788/2021 e nº 57,505/2024.</t>
  </si>
  <si>
    <t>Tributos, contribuições e Taxas(PIS, COFINS,ICMS, AGERGS e METROPLAN (4,67%)</t>
  </si>
  <si>
    <t>J</t>
  </si>
  <si>
    <t>Compensação pelo atraso temporal comparado com os auxílios</t>
  </si>
  <si>
    <t>Custos e despesas- Compensação</t>
  </si>
  <si>
    <t>Custo por pas.</t>
  </si>
  <si>
    <t>Participação</t>
  </si>
  <si>
    <t>Despesa de aluguel dentro de Despeça com ocupação e serviços</t>
  </si>
  <si>
    <t>ITEM</t>
  </si>
  <si>
    <t>CUSTO MEDIANO</t>
  </si>
  <si>
    <t>TOTAL</t>
  </si>
  <si>
    <t>VARIÁVEL</t>
  </si>
  <si>
    <t>IPCA até março/2025</t>
  </si>
  <si>
    <r>
      <t>Despesas tributária</t>
    </r>
    <r>
      <rPr>
        <sz val="8"/>
        <color theme="1"/>
        <rFont val="Calibri"/>
        <family val="2"/>
        <scheme val="minor"/>
      </rPr>
      <t xml:space="preserve"> (Excetos as calculadas sobre as receitas)</t>
    </r>
  </si>
  <si>
    <t>Ano</t>
  </si>
  <si>
    <t>Inflação acumulada até Mar/2025</t>
  </si>
  <si>
    <t>Índices de correção mensal</t>
  </si>
  <si>
    <t>VALOR ANTERIOR DEZ</t>
  </si>
  <si>
    <t>Valor total</t>
  </si>
  <si>
    <t>valor real da agergs</t>
  </si>
  <si>
    <t>Fonte: IBGE</t>
  </si>
  <si>
    <t>Estrutura simplificada de custos e despesas da Transnorte</t>
  </si>
  <si>
    <t>Custo por passageiro</t>
  </si>
  <si>
    <t>Mediana 2021-2024</t>
  </si>
  <si>
    <t>A + B + C + D</t>
  </si>
  <si>
    <t>E + F + G</t>
  </si>
  <si>
    <t>Soma(A:J)</t>
  </si>
  <si>
    <t>Rec. e Rem. do Capital Investido em Equip.e Inst.</t>
  </si>
  <si>
    <t>Itens de Custo</t>
  </si>
  <si>
    <t>Peso</t>
  </si>
  <si>
    <t>Indexador</t>
  </si>
  <si>
    <t>Renda e encargos</t>
  </si>
  <si>
    <t>Combusíveis</t>
  </si>
  <si>
    <t>Outros itens</t>
  </si>
  <si>
    <t>INPC-IBGE</t>
  </si>
  <si>
    <t>Diesel S10-ANP</t>
  </si>
  <si>
    <t>IPP(coluna 30)-IBGE</t>
  </si>
  <si>
    <t>IPCA</t>
  </si>
  <si>
    <t xml:space="preserve">Estrutura de custos da Transnorte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</si>
</sst>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#,##0.00;\(#,##0.00\)"/>
    <numFmt numFmtId="165" formatCode="#,##0.00_ ;[Red]\-#,##0.00\ "/>
    <numFmt numFmtId="166" formatCode="0.000"/>
    <numFmt numFmtId="167" formatCode="_-* #,##0_-;\-* #,##0_-;_-* &quot;-&quot;??_-;_-@_-"/>
    <numFmt numFmtId="168" formatCode="0.0000"/>
    <numFmt numFmtId="169" formatCode="0.0000%"/>
    <numFmt numFmtId="170" formatCode="0.00000%"/>
    <numFmt numFmtId="171" formatCode="#,##0.0000_ ;[Red]\-#,##0.0000\ "/>
    <numFmt numFmtId="172" formatCode="_-&quot;R$&quot;\ * #,##0.0000_-;\-&quot;R$&quot;\ * #,##0.0000_-;_-&quot;R$&quot;\ * &quot;-&quot;??_-;_-@_-"/>
    <numFmt numFmtId="173" formatCode="&quot;R$&quot;#,##0.00"/>
    <numFmt numFmtId="174" formatCode="&quot;R$&quot;#,##0.0000"/>
    <numFmt numFmtId="175" formatCode="#,##0.0000"/>
    <numFmt numFmtId="176" formatCode="_-[$R$-416]\ * #,##0.0000_-;\-[$R$-416]\ * #,##0.0000_-;_-[$R$-416]\ * &quot;-&quot;??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urier New"/>
      <family val="3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0625"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horizontal="left"/>
    </xf>
    <xf numFmtId="0" fontId="4" fillId="2" borderId="3" xfId="0" applyFont="1" applyFill="1" applyBorder="1" applyProtection="1"/>
    <xf numFmtId="164" fontId="4" fillId="2" borderId="3" xfId="0" applyNumberFormat="1" applyFont="1" applyFill="1" applyBorder="1" applyProtection="1"/>
    <xf numFmtId="164" fontId="3" fillId="2" borderId="3" xfId="0" applyNumberFormat="1" applyFont="1" applyFill="1" applyBorder="1" applyProtection="1"/>
    <xf numFmtId="0" fontId="3" fillId="2" borderId="3" xfId="0" applyFont="1" applyFill="1" applyBorder="1" applyProtection="1"/>
    <xf numFmtId="164" fontId="2" fillId="4" borderId="3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/>
    <xf numFmtId="164" fontId="3" fillId="4" borderId="3" xfId="0" applyNumberFormat="1" applyFont="1" applyFill="1" applyBorder="1" applyProtection="1">
      <protection locked="0"/>
    </xf>
    <xf numFmtId="164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2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Protection="1"/>
    <xf numFmtId="0" fontId="3" fillId="5" borderId="3" xfId="0" applyFont="1" applyFill="1" applyBorder="1" applyProtection="1"/>
    <xf numFmtId="164" fontId="2" fillId="4" borderId="3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164" fontId="4" fillId="2" borderId="3" xfId="0" applyNumberFormat="1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164" fontId="2" fillId="2" borderId="3" xfId="0" applyNumberFormat="1" applyFont="1" applyFill="1" applyBorder="1"/>
    <xf numFmtId="0" fontId="4" fillId="5" borderId="3" xfId="0" applyFont="1" applyFill="1" applyBorder="1"/>
    <xf numFmtId="0" fontId="3" fillId="5" borderId="3" xfId="0" applyFont="1" applyFill="1" applyBorder="1"/>
    <xf numFmtId="164" fontId="2" fillId="6" borderId="3" xfId="0" applyNumberFormat="1" applyFont="1" applyFill="1" applyBorder="1" applyProtection="1">
      <protection locked="0"/>
    </xf>
    <xf numFmtId="164" fontId="2" fillId="4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/>
    <xf numFmtId="43" fontId="0" fillId="0" borderId="3" xfId="1" applyFont="1" applyBorder="1"/>
    <xf numFmtId="10" fontId="0" fillId="0" borderId="0" xfId="4" applyNumberFormat="1" applyFont="1"/>
    <xf numFmtId="0" fontId="4" fillId="0" borderId="13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" fontId="2" fillId="4" borderId="8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0" fontId="0" fillId="0" borderId="0" xfId="0" applyProtection="1"/>
    <xf numFmtId="0" fontId="0" fillId="10" borderId="15" xfId="0" applyFill="1" applyBorder="1" applyAlignment="1" applyProtection="1">
      <alignment horizontal="center"/>
    </xf>
    <xf numFmtId="0" fontId="0" fillId="7" borderId="15" xfId="0" applyFill="1" applyBorder="1" applyAlignment="1" applyProtection="1">
      <alignment horizontal="left"/>
    </xf>
    <xf numFmtId="0" fontId="0" fillId="6" borderId="15" xfId="0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</xf>
    <xf numFmtId="0" fontId="0" fillId="7" borderId="15" xfId="0" applyFill="1" applyBorder="1" applyProtection="1"/>
    <xf numFmtId="0" fontId="0" fillId="7" borderId="16" xfId="0" applyFill="1" applyBorder="1" applyProtection="1"/>
    <xf numFmtId="3" fontId="0" fillId="6" borderId="15" xfId="0" applyNumberFormat="1" applyFill="1" applyBorder="1" applyAlignment="1" applyProtection="1">
      <alignment horizontal="center"/>
      <protection locked="0"/>
    </xf>
    <xf numFmtId="3" fontId="2" fillId="6" borderId="15" xfId="0" applyNumberFormat="1" applyFont="1" applyFill="1" applyBorder="1" applyAlignment="1" applyProtection="1">
      <alignment horizontal="center" vertical="center"/>
      <protection locked="0"/>
    </xf>
    <xf numFmtId="3" fontId="0" fillId="6" borderId="15" xfId="0" applyNumberForma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/>
    </xf>
    <xf numFmtId="0" fontId="2" fillId="0" borderId="11" xfId="0" applyFont="1" applyBorder="1"/>
    <xf numFmtId="0" fontId="0" fillId="10" borderId="15" xfId="0" applyFill="1" applyBorder="1" applyAlignment="1">
      <alignment horizontal="center"/>
    </xf>
    <xf numFmtId="0" fontId="0" fillId="7" borderId="15" xfId="0" applyFill="1" applyBorder="1" applyAlignment="1">
      <alignment horizontal="left"/>
    </xf>
    <xf numFmtId="1" fontId="0" fillId="6" borderId="15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6" xfId="0" applyFill="1" applyBorder="1"/>
    <xf numFmtId="3" fontId="0" fillId="6" borderId="15" xfId="0" applyNumberFormat="1" applyFill="1" applyBorder="1" applyAlignment="1" applyProtection="1">
      <alignment horizontal="center"/>
    </xf>
    <xf numFmtId="0" fontId="8" fillId="0" borderId="0" xfId="0" applyFont="1"/>
    <xf numFmtId="0" fontId="9" fillId="0" borderId="3" xfId="0" applyFont="1" applyFill="1" applyBorder="1" applyAlignment="1" applyProtection="1">
      <alignment horizontal="center"/>
    </xf>
    <xf numFmtId="1" fontId="8" fillId="0" borderId="0" xfId="0" applyNumberFormat="1" applyFont="1"/>
    <xf numFmtId="0" fontId="9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43" fontId="0" fillId="6" borderId="15" xfId="1" applyFont="1" applyFill="1" applyBorder="1" applyAlignment="1" applyProtection="1">
      <alignment horizontal="center"/>
    </xf>
    <xf numFmtId="43" fontId="0" fillId="6" borderId="15" xfId="1" applyFont="1" applyFill="1" applyBorder="1" applyAlignment="1">
      <alignment horizontal="center"/>
    </xf>
    <xf numFmtId="166" fontId="8" fillId="0" borderId="0" xfId="0" applyNumberFormat="1" applyFont="1"/>
    <xf numFmtId="43" fontId="0" fillId="0" borderId="0" xfId="0" applyNumberFormat="1"/>
    <xf numFmtId="0" fontId="4" fillId="0" borderId="3" xfId="0" applyFont="1" applyFill="1" applyBorder="1"/>
    <xf numFmtId="4" fontId="0" fillId="0" borderId="0" xfId="0" applyNumberFormat="1"/>
    <xf numFmtId="0" fontId="8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8" fillId="0" borderId="0" xfId="0" applyFont="1" applyFill="1" applyBorder="1"/>
    <xf numFmtId="0" fontId="11" fillId="0" borderId="0" xfId="0" applyFont="1" applyFill="1" applyBorder="1"/>
    <xf numFmtId="0" fontId="9" fillId="0" borderId="3" xfId="0" applyFont="1" applyFill="1" applyBorder="1"/>
    <xf numFmtId="43" fontId="6" fillId="0" borderId="3" xfId="1" applyFont="1" applyFill="1" applyBorder="1"/>
    <xf numFmtId="43" fontId="6" fillId="0" borderId="0" xfId="1" applyFont="1" applyFill="1" applyBorder="1"/>
    <xf numFmtId="0" fontId="11" fillId="0" borderId="3" xfId="0" applyFont="1" applyFill="1" applyBorder="1"/>
    <xf numFmtId="40" fontId="11" fillId="0" borderId="3" xfId="0" applyNumberFormat="1" applyFont="1" applyFill="1" applyBorder="1"/>
    <xf numFmtId="40" fontId="11" fillId="0" borderId="0" xfId="0" applyNumberFormat="1" applyFont="1" applyFill="1" applyBorder="1"/>
    <xf numFmtId="40" fontId="6" fillId="0" borderId="3" xfId="0" applyNumberFormat="1" applyFont="1" applyFill="1" applyBorder="1"/>
    <xf numFmtId="40" fontId="6" fillId="0" borderId="0" xfId="0" applyNumberFormat="1" applyFont="1" applyFill="1" applyBorder="1"/>
    <xf numFmtId="40" fontId="6" fillId="0" borderId="0" xfId="0" applyNumberFormat="1" applyFont="1" applyFill="1"/>
    <xf numFmtId="0" fontId="8" fillId="0" borderId="3" xfId="0" applyFont="1" applyFill="1" applyBorder="1"/>
    <xf numFmtId="0" fontId="6" fillId="0" borderId="3" xfId="0" applyFont="1" applyFill="1" applyBorder="1" applyProtection="1"/>
    <xf numFmtId="0" fontId="12" fillId="0" borderId="3" xfId="0" applyFont="1" applyFill="1" applyBorder="1"/>
    <xf numFmtId="40" fontId="12" fillId="0" borderId="3" xfId="0" applyNumberFormat="1" applyFont="1" applyFill="1" applyBorder="1"/>
    <xf numFmtId="0" fontId="8" fillId="0" borderId="0" xfId="0" applyFont="1" applyFill="1" applyAlignment="1">
      <alignment horizontal="center"/>
    </xf>
    <xf numFmtId="40" fontId="11" fillId="0" borderId="0" xfId="0" applyNumberFormat="1" applyFont="1" applyFill="1"/>
    <xf numFmtId="0" fontId="6" fillId="0" borderId="3" xfId="0" applyFont="1" applyFill="1" applyBorder="1"/>
    <xf numFmtId="0" fontId="6" fillId="0" borderId="0" xfId="0" applyFont="1" applyFill="1"/>
    <xf numFmtId="40" fontId="8" fillId="0" borderId="3" xfId="0" applyNumberFormat="1" applyFont="1" applyFill="1" applyBorder="1"/>
    <xf numFmtId="0" fontId="13" fillId="0" borderId="3" xfId="0" applyFont="1" applyFill="1" applyBorder="1"/>
    <xf numFmtId="40" fontId="13" fillId="0" borderId="3" xfId="0" applyNumberFormat="1" applyFont="1" applyFill="1" applyBorder="1"/>
    <xf numFmtId="40" fontId="13" fillId="0" borderId="0" xfId="0" applyNumberFormat="1" applyFont="1" applyFill="1" applyBorder="1"/>
    <xf numFmtId="40" fontId="8" fillId="0" borderId="0" xfId="0" applyNumberFormat="1" applyFont="1" applyFill="1"/>
    <xf numFmtId="10" fontId="11" fillId="0" borderId="0" xfId="4" applyNumberFormat="1" applyFont="1" applyFill="1"/>
    <xf numFmtId="165" fontId="11" fillId="0" borderId="0" xfId="0" applyNumberFormat="1" applyFont="1" applyFill="1"/>
    <xf numFmtId="168" fontId="11" fillId="0" borderId="0" xfId="0" applyNumberFormat="1" applyFont="1" applyFill="1"/>
    <xf numFmtId="43" fontId="11" fillId="0" borderId="0" xfId="0" applyNumberFormat="1" applyFont="1" applyFill="1"/>
    <xf numFmtId="40" fontId="6" fillId="0" borderId="1" xfId="0" applyNumberFormat="1" applyFont="1" applyFill="1" applyBorder="1"/>
    <xf numFmtId="0" fontId="9" fillId="0" borderId="0" xfId="0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Alignment="1">
      <alignment horizontal="left"/>
    </xf>
    <xf numFmtId="43" fontId="8" fillId="0" borderId="0" xfId="1" applyFont="1" applyFill="1"/>
    <xf numFmtId="43" fontId="8" fillId="0" borderId="0" xfId="1" applyFont="1" applyFill="1" applyBorder="1"/>
    <xf numFmtId="0" fontId="9" fillId="0" borderId="3" xfId="0" applyFont="1" applyFill="1" applyBorder="1" applyAlignment="1">
      <alignment horizontal="center"/>
    </xf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/>
    </xf>
    <xf numFmtId="40" fontId="8" fillId="0" borderId="0" xfId="0" applyNumberFormat="1" applyFont="1" applyFill="1" applyBorder="1"/>
    <xf numFmtId="40" fontId="13" fillId="0" borderId="0" xfId="0" applyNumberFormat="1" applyFont="1" applyFill="1"/>
    <xf numFmtId="0" fontId="11" fillId="0" borderId="0" xfId="0" applyFont="1" applyFill="1" applyAlignment="1">
      <alignment horizontal="center"/>
    </xf>
    <xf numFmtId="10" fontId="8" fillId="0" borderId="0" xfId="0" applyNumberFormat="1" applyFont="1" applyFill="1" applyBorder="1"/>
    <xf numFmtId="168" fontId="8" fillId="0" borderId="0" xfId="0" applyNumberFormat="1" applyFont="1" applyFill="1"/>
    <xf numFmtId="43" fontId="0" fillId="0" borderId="3" xfId="0" applyNumberFormat="1" applyBorder="1"/>
    <xf numFmtId="164" fontId="0" fillId="0" borderId="0" xfId="0" applyNumberFormat="1"/>
    <xf numFmtId="164" fontId="0" fillId="12" borderId="0" xfId="0" applyNumberFormat="1" applyFill="1"/>
    <xf numFmtId="2" fontId="8" fillId="0" borderId="0" xfId="0" applyNumberFormat="1" applyFont="1"/>
    <xf numFmtId="49" fontId="9" fillId="0" borderId="3" xfId="0" applyNumberFormat="1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0" fontId="0" fillId="0" borderId="0" xfId="0" applyFill="1"/>
    <xf numFmtId="0" fontId="0" fillId="14" borderId="0" xfId="0" applyFill="1"/>
    <xf numFmtId="40" fontId="11" fillId="14" borderId="3" xfId="0" applyNumberFormat="1" applyFont="1" applyFill="1" applyBorder="1"/>
    <xf numFmtId="165" fontId="0" fillId="13" borderId="0" xfId="0" applyNumberFormat="1" applyFill="1"/>
    <xf numFmtId="40" fontId="0" fillId="0" borderId="0" xfId="0" applyNumberFormat="1"/>
    <xf numFmtId="165" fontId="0" fillId="0" borderId="3" xfId="1" applyNumberFormat="1" applyFont="1" applyBorder="1"/>
    <xf numFmtId="169" fontId="8" fillId="0" borderId="0" xfId="0" applyNumberFormat="1" applyFont="1" applyFill="1"/>
    <xf numFmtId="0" fontId="8" fillId="15" borderId="0" xfId="0" applyFont="1" applyFill="1"/>
    <xf numFmtId="40" fontId="11" fillId="15" borderId="0" xfId="0" applyNumberFormat="1" applyFont="1" applyFill="1"/>
    <xf numFmtId="40" fontId="8" fillId="15" borderId="0" xfId="0" applyNumberFormat="1" applyFont="1" applyFill="1"/>
    <xf numFmtId="40" fontId="9" fillId="15" borderId="0" xfId="0" applyNumberFormat="1" applyFont="1" applyFill="1"/>
    <xf numFmtId="40" fontId="9" fillId="15" borderId="0" xfId="0" applyNumberFormat="1" applyFont="1" applyFill="1" applyBorder="1"/>
    <xf numFmtId="43" fontId="0" fillId="6" borderId="15" xfId="1" applyFont="1" applyFill="1" applyBorder="1" applyAlignment="1" applyProtection="1">
      <alignment horizontal="center"/>
      <protection locked="0"/>
    </xf>
    <xf numFmtId="3" fontId="0" fillId="0" borderId="3" xfId="0" applyNumberFormat="1" applyBorder="1"/>
    <xf numFmtId="0" fontId="8" fillId="0" borderId="6" xfId="0" applyFont="1" applyFill="1" applyBorder="1"/>
    <xf numFmtId="4" fontId="8" fillId="0" borderId="0" xfId="0" applyNumberFormat="1" applyFont="1" applyFill="1"/>
    <xf numFmtId="40" fontId="11" fillId="0" borderId="0" xfId="0" applyNumberFormat="1" applyFont="1" applyFill="1" applyBorder="1" applyAlignment="1">
      <alignment horizontal="center"/>
    </xf>
    <xf numFmtId="0" fontId="9" fillId="11" borderId="0" xfId="0" applyFont="1" applyFill="1"/>
    <xf numFmtId="0" fontId="11" fillId="0" borderId="1" xfId="0" applyFont="1" applyFill="1" applyBorder="1"/>
    <xf numFmtId="0" fontId="6" fillId="0" borderId="0" xfId="0" applyFont="1" applyFill="1" applyBorder="1" applyAlignment="1">
      <alignment horizontal="right"/>
    </xf>
    <xf numFmtId="43" fontId="11" fillId="0" borderId="0" xfId="0" applyNumberFormat="1" applyFont="1" applyFill="1" applyBorder="1"/>
    <xf numFmtId="3" fontId="11" fillId="0" borderId="0" xfId="0" applyNumberFormat="1" applyFont="1" applyFill="1" applyBorder="1"/>
    <xf numFmtId="167" fontId="11" fillId="0" borderId="0" xfId="0" applyNumberFormat="1" applyFont="1" applyFill="1" applyBorder="1"/>
    <xf numFmtId="43" fontId="9" fillId="0" borderId="0" xfId="0" applyNumberFormat="1" applyFont="1" applyFill="1"/>
    <xf numFmtId="168" fontId="9" fillId="0" borderId="0" xfId="0" applyNumberFormat="1" applyFont="1" applyFill="1"/>
    <xf numFmtId="168" fontId="9" fillId="0" borderId="0" xfId="0" applyNumberFormat="1" applyFont="1" applyFill="1" applyBorder="1"/>
    <xf numFmtId="40" fontId="9" fillId="0" borderId="0" xfId="0" applyNumberFormat="1" applyFont="1" applyFill="1"/>
    <xf numFmtId="40" fontId="9" fillId="0" borderId="0" xfId="0" applyNumberFormat="1" applyFont="1" applyFill="1" applyBorder="1"/>
    <xf numFmtId="3" fontId="11" fillId="0" borderId="3" xfId="0" applyNumberFormat="1" applyFont="1" applyFill="1" applyBorder="1"/>
    <xf numFmtId="167" fontId="11" fillId="0" borderId="1" xfId="1" applyNumberFormat="1" applyFont="1" applyFill="1" applyBorder="1"/>
    <xf numFmtId="0" fontId="9" fillId="16" borderId="3" xfId="0" applyFont="1" applyFill="1" applyBorder="1"/>
    <xf numFmtId="0" fontId="6" fillId="16" borderId="3" xfId="0" applyFont="1" applyFill="1" applyBorder="1"/>
    <xf numFmtId="0" fontId="6" fillId="16" borderId="1" xfId="0" applyFont="1" applyFill="1" applyBorder="1"/>
    <xf numFmtId="0" fontId="9" fillId="0" borderId="6" xfId="0" applyFont="1" applyFill="1" applyBorder="1"/>
    <xf numFmtId="0" fontId="8" fillId="0" borderId="1" xfId="0" applyFont="1" applyFill="1" applyBorder="1"/>
    <xf numFmtId="0" fontId="8" fillId="0" borderId="7" xfId="0" applyFont="1" applyFill="1" applyBorder="1"/>
    <xf numFmtId="0" fontId="11" fillId="0" borderId="7" xfId="0" applyFont="1" applyFill="1" applyBorder="1"/>
    <xf numFmtId="0" fontId="11" fillId="0" borderId="2" xfId="0" applyFont="1" applyFill="1" applyBorder="1"/>
    <xf numFmtId="0" fontId="8" fillId="17" borderId="3" xfId="0" applyFont="1" applyFill="1" applyBorder="1"/>
    <xf numFmtId="0" fontId="11" fillId="17" borderId="3" xfId="0" applyFont="1" applyFill="1" applyBorder="1"/>
    <xf numFmtId="40" fontId="8" fillId="17" borderId="3" xfId="0" applyNumberFormat="1" applyFont="1" applyFill="1" applyBorder="1"/>
    <xf numFmtId="40" fontId="9" fillId="0" borderId="3" xfId="0" applyNumberFormat="1" applyFont="1" applyFill="1" applyBorder="1"/>
    <xf numFmtId="43" fontId="9" fillId="0" borderId="3" xfId="1" applyFont="1" applyFill="1" applyBorder="1" applyAlignment="1">
      <alignment horizontal="center"/>
    </xf>
    <xf numFmtId="40" fontId="11" fillId="17" borderId="3" xfId="0" applyNumberFormat="1" applyFont="1" applyFill="1" applyBorder="1"/>
    <xf numFmtId="40" fontId="11" fillId="17" borderId="0" xfId="0" applyNumberFormat="1" applyFont="1" applyFill="1" applyBorder="1"/>
    <xf numFmtId="3" fontId="9" fillId="0" borderId="0" xfId="0" applyNumberFormat="1" applyFont="1" applyFill="1"/>
    <xf numFmtId="167" fontId="9" fillId="0" borderId="0" xfId="0" applyNumberFormat="1" applyFont="1" applyFill="1"/>
    <xf numFmtId="10" fontId="8" fillId="0" borderId="3" xfId="0" applyNumberFormat="1" applyFont="1" applyFill="1" applyBorder="1"/>
    <xf numFmtId="9" fontId="8" fillId="0" borderId="3" xfId="0" applyNumberFormat="1" applyFont="1" applyFill="1" applyBorder="1"/>
    <xf numFmtId="10" fontId="8" fillId="0" borderId="3" xfId="4" applyNumberFormat="1" applyFont="1" applyFill="1" applyBorder="1"/>
    <xf numFmtId="164" fontId="2" fillId="12" borderId="3" xfId="0" applyNumberFormat="1" applyFont="1" applyFill="1" applyBorder="1" applyProtection="1">
      <protection locked="0"/>
    </xf>
    <xf numFmtId="171" fontId="11" fillId="0" borderId="0" xfId="0" applyNumberFormat="1" applyFont="1" applyFill="1"/>
    <xf numFmtId="172" fontId="8" fillId="0" borderId="0" xfId="0" applyNumberFormat="1" applyFont="1" applyFill="1" applyAlignment="1">
      <alignment horizontal="center"/>
    </xf>
    <xf numFmtId="173" fontId="8" fillId="0" borderId="0" xfId="0" applyNumberFormat="1" applyFont="1" applyFill="1"/>
    <xf numFmtId="174" fontId="8" fillId="0" borderId="0" xfId="0" applyNumberFormat="1" applyFont="1" applyFill="1" applyAlignment="1">
      <alignment horizontal="center"/>
    </xf>
    <xf numFmtId="10" fontId="8" fillId="0" borderId="0" xfId="4" applyNumberFormat="1" applyFont="1" applyFill="1" applyAlignment="1">
      <alignment horizontal="center"/>
    </xf>
    <xf numFmtId="10" fontId="8" fillId="18" borderId="0" xfId="4" applyNumberFormat="1" applyFont="1" applyFill="1" applyAlignment="1">
      <alignment horizontal="center"/>
    </xf>
    <xf numFmtId="10" fontId="8" fillId="19" borderId="0" xfId="4" applyNumberFormat="1" applyFont="1" applyFill="1" applyAlignment="1">
      <alignment horizontal="center"/>
    </xf>
    <xf numFmtId="0" fontId="9" fillId="19" borderId="3" xfId="0" applyFont="1" applyFill="1" applyBorder="1" applyAlignment="1">
      <alignment horizontal="center"/>
    </xf>
    <xf numFmtId="0" fontId="9" fillId="19" borderId="3" xfId="0" applyFont="1" applyFill="1" applyBorder="1"/>
    <xf numFmtId="165" fontId="6" fillId="19" borderId="3" xfId="0" applyNumberFormat="1" applyFont="1" applyFill="1" applyBorder="1"/>
    <xf numFmtId="165" fontId="6" fillId="19" borderId="0" xfId="0" applyNumberFormat="1" applyFont="1" applyFill="1"/>
    <xf numFmtId="43" fontId="6" fillId="19" borderId="3" xfId="0" applyNumberFormat="1" applyFont="1" applyFill="1" applyBorder="1"/>
    <xf numFmtId="43" fontId="6" fillId="19" borderId="0" xfId="0" applyNumberFormat="1" applyFont="1" applyFill="1" applyBorder="1"/>
    <xf numFmtId="0" fontId="9" fillId="18" borderId="3" xfId="0" applyFont="1" applyFill="1" applyBorder="1" applyAlignment="1">
      <alignment horizontal="center"/>
    </xf>
    <xf numFmtId="0" fontId="9" fillId="18" borderId="3" xfId="0" applyFont="1" applyFill="1" applyBorder="1"/>
    <xf numFmtId="43" fontId="6" fillId="18" borderId="3" xfId="0" applyNumberFormat="1" applyFont="1" applyFill="1" applyBorder="1"/>
    <xf numFmtId="43" fontId="6" fillId="18" borderId="0" xfId="0" applyNumberFormat="1" applyFont="1" applyFill="1"/>
    <xf numFmtId="0" fontId="9" fillId="16" borderId="3" xfId="0" applyFont="1" applyFill="1" applyBorder="1" applyAlignment="1">
      <alignment horizontal="center"/>
    </xf>
    <xf numFmtId="10" fontId="8" fillId="16" borderId="0" xfId="4" applyNumberFormat="1" applyFont="1" applyFill="1" applyAlignment="1">
      <alignment horizontal="center"/>
    </xf>
    <xf numFmtId="40" fontId="6" fillId="19" borderId="3" xfId="0" applyNumberFormat="1" applyFont="1" applyFill="1" applyBorder="1"/>
    <xf numFmtId="40" fontId="6" fillId="19" borderId="0" xfId="0" applyNumberFormat="1" applyFont="1" applyFill="1" applyBorder="1"/>
    <xf numFmtId="40" fontId="9" fillId="19" borderId="3" xfId="0" applyNumberFormat="1" applyFont="1" applyFill="1" applyBorder="1"/>
    <xf numFmtId="0" fontId="8" fillId="18" borderId="3" xfId="0" applyFont="1" applyFill="1" applyBorder="1" applyAlignment="1">
      <alignment horizontal="center"/>
    </xf>
    <xf numFmtId="0" fontId="8" fillId="18" borderId="3" xfId="0" applyFont="1" applyFill="1" applyBorder="1"/>
    <xf numFmtId="40" fontId="8" fillId="18" borderId="3" xfId="0" applyNumberFormat="1" applyFont="1" applyFill="1" applyBorder="1"/>
    <xf numFmtId="40" fontId="11" fillId="18" borderId="3" xfId="0" applyNumberFormat="1" applyFont="1" applyFill="1" applyBorder="1"/>
    <xf numFmtId="40" fontId="11" fillId="18" borderId="0" xfId="0" applyNumberFormat="1" applyFont="1" applyFill="1" applyBorder="1"/>
    <xf numFmtId="0" fontId="8" fillId="16" borderId="0" xfId="0" applyFont="1" applyFill="1"/>
    <xf numFmtId="10" fontId="11" fillId="16" borderId="0" xfId="4" applyNumberFormat="1" applyFont="1" applyFill="1"/>
    <xf numFmtId="10" fontId="8" fillId="16" borderId="0" xfId="0" applyNumberFormat="1" applyFont="1" applyFill="1" applyBorder="1"/>
    <xf numFmtId="0" fontId="8" fillId="12" borderId="0" xfId="0" applyFont="1" applyFill="1" applyAlignment="1">
      <alignment horizontal="center"/>
    </xf>
    <xf numFmtId="0" fontId="8" fillId="12" borderId="0" xfId="0" applyFont="1" applyFill="1"/>
    <xf numFmtId="0" fontId="11" fillId="12" borderId="0" xfId="0" applyFont="1" applyFill="1"/>
    <xf numFmtId="0" fontId="8" fillId="12" borderId="0" xfId="0" applyFont="1" applyFill="1" applyBorder="1"/>
    <xf numFmtId="10" fontId="8" fillId="12" borderId="0" xfId="4" applyNumberFormat="1" applyFont="1" applyFill="1" applyAlignment="1">
      <alignment horizontal="center"/>
    </xf>
    <xf numFmtId="43" fontId="11" fillId="0" borderId="0" xfId="1" applyFont="1" applyFill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/>
    <xf numFmtId="40" fontId="12" fillId="0" borderId="0" xfId="0" applyNumberFormat="1" applyFont="1" applyFill="1" applyBorder="1"/>
    <xf numFmtId="0" fontId="8" fillId="0" borderId="17" xfId="0" applyFont="1" applyFill="1" applyBorder="1"/>
    <xf numFmtId="40" fontId="11" fillId="0" borderId="17" xfId="0" applyNumberFormat="1" applyFont="1" applyFill="1" applyBorder="1"/>
    <xf numFmtId="0" fontId="8" fillId="0" borderId="17" xfId="0" applyFont="1" applyFill="1" applyBorder="1" applyAlignment="1">
      <alignment horizontal="center"/>
    </xf>
    <xf numFmtId="0" fontId="11" fillId="0" borderId="17" xfId="0" applyFont="1" applyFill="1" applyBorder="1"/>
    <xf numFmtId="0" fontId="8" fillId="0" borderId="8" xfId="0" applyFont="1" applyFill="1" applyBorder="1"/>
    <xf numFmtId="169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0" fontId="11" fillId="0" borderId="3" xfId="0" applyFont="1" applyFill="1" applyBorder="1" applyProtection="1"/>
    <xf numFmtId="43" fontId="8" fillId="0" borderId="3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3" fillId="0" borderId="3" xfId="0" applyFont="1" applyFill="1" applyBorder="1"/>
    <xf numFmtId="168" fontId="8" fillId="0" borderId="0" xfId="0" applyNumberFormat="1" applyFont="1" applyFill="1" applyBorder="1"/>
    <xf numFmtId="3" fontId="8" fillId="0" borderId="0" xfId="0" applyNumberFormat="1" applyFont="1" applyFill="1"/>
    <xf numFmtId="167" fontId="8" fillId="0" borderId="0" xfId="0" applyNumberFormat="1" applyFont="1" applyFill="1"/>
    <xf numFmtId="0" fontId="9" fillId="16" borderId="1" xfId="0" applyFont="1" applyFill="1" applyBorder="1" applyAlignment="1">
      <alignment horizontal="center"/>
    </xf>
    <xf numFmtId="0" fontId="6" fillId="16" borderId="7" xfId="0" applyFont="1" applyFill="1" applyBorder="1"/>
    <xf numFmtId="40" fontId="6" fillId="16" borderId="7" xfId="0" applyNumberFormat="1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4" borderId="7" xfId="0" applyFont="1" applyFill="1" applyBorder="1"/>
    <xf numFmtId="0" fontId="9" fillId="14" borderId="3" xfId="0" applyFont="1" applyFill="1" applyBorder="1" applyAlignment="1">
      <alignment horizontal="center"/>
    </xf>
    <xf numFmtId="40" fontId="8" fillId="0" borderId="1" xfId="0" applyNumberFormat="1" applyFont="1" applyFill="1" applyBorder="1"/>
    <xf numFmtId="40" fontId="8" fillId="0" borderId="7" xfId="0" applyNumberFormat="1" applyFont="1" applyFill="1" applyBorder="1"/>
    <xf numFmtId="40" fontId="8" fillId="16" borderId="1" xfId="0" applyNumberFormat="1" applyFont="1" applyFill="1" applyBorder="1"/>
    <xf numFmtId="40" fontId="8" fillId="16" borderId="7" xfId="0" applyNumberFormat="1" applyFont="1" applyFill="1" applyBorder="1"/>
    <xf numFmtId="174" fontId="8" fillId="16" borderId="3" xfId="0" applyNumberFormat="1" applyFont="1" applyFill="1" applyBorder="1"/>
    <xf numFmtId="0" fontId="8" fillId="20" borderId="1" xfId="0" applyFont="1" applyFill="1" applyBorder="1"/>
    <xf numFmtId="0" fontId="9" fillId="20" borderId="7" xfId="0" applyFont="1" applyFill="1" applyBorder="1"/>
    <xf numFmtId="0" fontId="9" fillId="20" borderId="3" xfId="0" applyFont="1" applyFill="1" applyBorder="1"/>
    <xf numFmtId="43" fontId="0" fillId="0" borderId="0" xfId="1" applyFont="1"/>
    <xf numFmtId="175" fontId="6" fillId="19" borderId="3" xfId="0" applyNumberFormat="1" applyFont="1" applyFill="1" applyBorder="1"/>
    <xf numFmtId="175" fontId="11" fillId="19" borderId="0" xfId="1" applyNumberFormat="1" applyFont="1" applyFill="1" applyBorder="1"/>
    <xf numFmtId="175" fontId="8" fillId="19" borderId="0" xfId="0" applyNumberFormat="1" applyFont="1" applyFill="1" applyAlignment="1">
      <alignment horizontal="center"/>
    </xf>
    <xf numFmtId="175" fontId="6" fillId="0" borderId="3" xfId="1" applyNumberFormat="1" applyFont="1" applyFill="1" applyBorder="1"/>
    <xf numFmtId="175" fontId="11" fillId="0" borderId="0" xfId="1" applyNumberFormat="1" applyFont="1" applyFill="1" applyBorder="1"/>
    <xf numFmtId="175" fontId="8" fillId="0" borderId="0" xfId="0" applyNumberFormat="1" applyFont="1" applyFill="1" applyAlignment="1">
      <alignment horizontal="center"/>
    </xf>
    <xf numFmtId="175" fontId="11" fillId="0" borderId="3" xfId="1" applyNumberFormat="1" applyFont="1" applyFill="1" applyBorder="1"/>
    <xf numFmtId="175" fontId="8" fillId="0" borderId="3" xfId="0" applyNumberFormat="1" applyFont="1" applyFill="1" applyBorder="1"/>
    <xf numFmtId="175" fontId="11" fillId="0" borderId="3" xfId="0" applyNumberFormat="1" applyFont="1" applyFill="1" applyBorder="1"/>
    <xf numFmtId="175" fontId="11" fillId="0" borderId="0" xfId="0" applyNumberFormat="1" applyFont="1" applyFill="1" applyBorder="1"/>
    <xf numFmtId="175" fontId="6" fillId="0" borderId="3" xfId="0" applyNumberFormat="1" applyFont="1" applyFill="1" applyBorder="1"/>
    <xf numFmtId="175" fontId="13" fillId="0" borderId="3" xfId="1" applyNumberFormat="1" applyFont="1" applyFill="1" applyBorder="1"/>
    <xf numFmtId="175" fontId="13" fillId="0" borderId="0" xfId="1" applyNumberFormat="1" applyFont="1" applyFill="1" applyBorder="1"/>
    <xf numFmtId="175" fontId="13" fillId="0" borderId="3" xfId="0" applyNumberFormat="1" applyFont="1" applyFill="1" applyBorder="1"/>
    <xf numFmtId="175" fontId="8" fillId="0" borderId="0" xfId="0" applyNumberFormat="1" applyFont="1" applyFill="1"/>
    <xf numFmtId="175" fontId="6" fillId="19" borderId="0" xfId="0" applyNumberFormat="1" applyFont="1" applyFill="1" applyBorder="1"/>
    <xf numFmtId="175" fontId="6" fillId="0" borderId="0" xfId="0" applyNumberFormat="1" applyFont="1" applyFill="1" applyBorder="1"/>
    <xf numFmtId="175" fontId="6" fillId="18" borderId="3" xfId="0" applyNumberFormat="1" applyFont="1" applyFill="1" applyBorder="1"/>
    <xf numFmtId="175" fontId="6" fillId="18" borderId="0" xfId="0" applyNumberFormat="1" applyFont="1" applyFill="1" applyBorder="1"/>
    <xf numFmtId="175" fontId="8" fillId="18" borderId="0" xfId="0" applyNumberFormat="1" applyFont="1" applyFill="1" applyAlignment="1">
      <alignment horizontal="center"/>
    </xf>
    <xf numFmtId="175" fontId="11" fillId="17" borderId="3" xfId="0" applyNumberFormat="1" applyFont="1" applyFill="1" applyBorder="1"/>
    <xf numFmtId="175" fontId="13" fillId="0" borderId="0" xfId="0" applyNumberFormat="1" applyFont="1" applyFill="1" applyBorder="1"/>
    <xf numFmtId="175" fontId="11" fillId="18" borderId="3" xfId="0" applyNumberFormat="1" applyFont="1" applyFill="1" applyBorder="1"/>
    <xf numFmtId="175" fontId="11" fillId="18" borderId="0" xfId="0" applyNumberFormat="1" applyFont="1" applyFill="1" applyBorder="1"/>
    <xf numFmtId="175" fontId="9" fillId="19" borderId="3" xfId="1" applyNumberFormat="1" applyFont="1" applyFill="1" applyBorder="1" applyAlignment="1">
      <alignment horizontal="center"/>
    </xf>
    <xf numFmtId="175" fontId="9" fillId="19" borderId="1" xfId="1" applyNumberFormat="1" applyFont="1" applyFill="1" applyBorder="1" applyAlignment="1">
      <alignment horizontal="center"/>
    </xf>
    <xf numFmtId="175" fontId="9" fillId="19" borderId="6" xfId="1" applyNumberFormat="1" applyFont="1" applyFill="1" applyBorder="1" applyAlignment="1">
      <alignment horizontal="center"/>
    </xf>
    <xf numFmtId="175" fontId="9" fillId="19" borderId="2" xfId="1" applyNumberFormat="1" applyFont="1" applyFill="1" applyBorder="1" applyAlignment="1">
      <alignment horizontal="center"/>
    </xf>
    <xf numFmtId="175" fontId="9" fillId="0" borderId="3" xfId="1" applyNumberFormat="1" applyFont="1" applyFill="1" applyBorder="1" applyAlignment="1">
      <alignment horizontal="center"/>
    </xf>
    <xf numFmtId="175" fontId="9" fillId="0" borderId="1" xfId="1" applyNumberFormat="1" applyFont="1" applyFill="1" applyBorder="1" applyAlignment="1">
      <alignment horizontal="center"/>
    </xf>
    <xf numFmtId="175" fontId="9" fillId="0" borderId="6" xfId="0" applyNumberFormat="1" applyFont="1" applyFill="1" applyBorder="1"/>
    <xf numFmtId="175" fontId="9" fillId="0" borderId="2" xfId="1" applyNumberFormat="1" applyFont="1" applyFill="1" applyBorder="1"/>
    <xf numFmtId="175" fontId="9" fillId="0" borderId="3" xfId="1" applyNumberFormat="1" applyFont="1" applyFill="1" applyBorder="1"/>
    <xf numFmtId="175" fontId="9" fillId="0" borderId="6" xfId="1" applyNumberFormat="1" applyFont="1" applyFill="1" applyBorder="1" applyAlignment="1">
      <alignment horizontal="center"/>
    </xf>
    <xf numFmtId="175" fontId="9" fillId="0" borderId="2" xfId="1" applyNumberFormat="1" applyFont="1" applyFill="1" applyBorder="1" applyAlignment="1">
      <alignment horizontal="center"/>
    </xf>
    <xf numFmtId="175" fontId="13" fillId="0" borderId="0" xfId="0" applyNumberFormat="1" applyFont="1" applyFill="1" applyAlignment="1">
      <alignment horizontal="center"/>
    </xf>
    <xf numFmtId="175" fontId="11" fillId="0" borderId="0" xfId="0" applyNumberFormat="1" applyFont="1" applyFill="1"/>
    <xf numFmtId="175" fontId="11" fillId="0" borderId="0" xfId="0" applyNumberFormat="1" applyFont="1" applyFill="1" applyBorder="1" applyAlignment="1">
      <alignment horizontal="center"/>
    </xf>
    <xf numFmtId="175" fontId="11" fillId="16" borderId="0" xfId="0" applyNumberFormat="1" applyFont="1" applyFill="1" applyBorder="1" applyAlignment="1">
      <alignment horizontal="center"/>
    </xf>
    <xf numFmtId="175" fontId="8" fillId="16" borderId="0" xfId="0" applyNumberFormat="1" applyFont="1" applyFill="1" applyAlignment="1">
      <alignment horizontal="center"/>
    </xf>
    <xf numFmtId="175" fontId="11" fillId="12" borderId="0" xfId="0" applyNumberFormat="1" applyFont="1" applyFill="1" applyBorder="1"/>
    <xf numFmtId="175" fontId="8" fillId="12" borderId="0" xfId="0" applyNumberFormat="1" applyFont="1" applyFill="1"/>
    <xf numFmtId="175" fontId="8" fillId="12" borderId="0" xfId="0" applyNumberFormat="1" applyFont="1" applyFill="1" applyAlignment="1">
      <alignment horizontal="center"/>
    </xf>
    <xf numFmtId="175" fontId="8" fillId="12" borderId="3" xfId="0" applyNumberFormat="1" applyFont="1" applyFill="1" applyBorder="1" applyAlignment="1">
      <alignment horizontal="center"/>
    </xf>
    <xf numFmtId="3" fontId="11" fillId="0" borderId="2" xfId="0" applyNumberFormat="1" applyFont="1" applyFill="1" applyBorder="1"/>
    <xf numFmtId="3" fontId="8" fillId="0" borderId="6" xfId="0" applyNumberFormat="1" applyFont="1" applyFill="1" applyBorder="1"/>
    <xf numFmtId="3" fontId="8" fillId="0" borderId="3" xfId="0" applyNumberFormat="1" applyFont="1" applyFill="1" applyBorder="1"/>
    <xf numFmtId="3" fontId="11" fillId="0" borderId="3" xfId="1" applyNumberFormat="1" applyFont="1" applyFill="1" applyBorder="1"/>
    <xf numFmtId="3" fontId="6" fillId="16" borderId="2" xfId="0" applyNumberFormat="1" applyFont="1" applyFill="1" applyBorder="1"/>
    <xf numFmtId="3" fontId="6" fillId="16" borderId="3" xfId="0" applyNumberFormat="1" applyFont="1" applyFill="1" applyBorder="1"/>
    <xf numFmtId="3" fontId="9" fillId="0" borderId="6" xfId="0" applyNumberFormat="1" applyFont="1" applyFill="1" applyBorder="1"/>
    <xf numFmtId="3" fontId="9" fillId="16" borderId="3" xfId="0" applyNumberFormat="1" applyFont="1" applyFill="1" applyBorder="1"/>
    <xf numFmtId="170" fontId="16" fillId="0" borderId="3" xfId="4" applyNumberFormat="1" applyFont="1" applyBorder="1"/>
    <xf numFmtId="43" fontId="11" fillId="0" borderId="0" xfId="0" applyNumberFormat="1" applyFont="1" applyFill="1" applyBorder="1" applyAlignment="1">
      <alignment horizontal="center"/>
    </xf>
    <xf numFmtId="170" fontId="9" fillId="0" borderId="0" xfId="0" applyNumberFormat="1" applyFont="1" applyFill="1"/>
    <xf numFmtId="175" fontId="8" fillId="0" borderId="0" xfId="0" applyNumberFormat="1" applyFont="1" applyFill="1" applyBorder="1"/>
    <xf numFmtId="173" fontId="6" fillId="0" borderId="0" xfId="1" applyNumberFormat="1" applyFont="1" applyFill="1" applyBorder="1"/>
    <xf numFmtId="175" fontId="13" fillId="0" borderId="17" xfId="0" applyNumberFormat="1" applyFont="1" applyFill="1" applyBorder="1"/>
    <xf numFmtId="175" fontId="8" fillId="0" borderId="0" xfId="0" applyNumberFormat="1" applyFont="1" applyFill="1" applyBorder="1" applyAlignment="1">
      <alignment horizontal="center"/>
    </xf>
    <xf numFmtId="10" fontId="8" fillId="0" borderId="0" xfId="4" applyNumberFormat="1" applyFont="1" applyFill="1" applyBorder="1" applyAlignment="1">
      <alignment horizontal="center"/>
    </xf>
    <xf numFmtId="173" fontId="14" fillId="0" borderId="0" xfId="1" applyNumberFormat="1" applyFont="1" applyFill="1" applyBorder="1"/>
    <xf numFmtId="40" fontId="6" fillId="0" borderId="7" xfId="0" applyNumberFormat="1" applyFont="1" applyFill="1" applyBorder="1" applyAlignment="1">
      <alignment horizontal="center"/>
    </xf>
    <xf numFmtId="175" fontId="6" fillId="0" borderId="7" xfId="1" applyNumberFormat="1" applyFont="1" applyFill="1" applyBorder="1"/>
    <xf numFmtId="175" fontId="6" fillId="0" borderId="2" xfId="1" applyNumberFormat="1" applyFont="1" applyFill="1" applyBorder="1"/>
    <xf numFmtId="175" fontId="14" fillId="0" borderId="0" xfId="1" applyNumberFormat="1" applyFont="1" applyFill="1" applyBorder="1"/>
    <xf numFmtId="175" fontId="14" fillId="0" borderId="0" xfId="0" applyNumberFormat="1" applyFont="1" applyFill="1" applyBorder="1"/>
    <xf numFmtId="170" fontId="8" fillId="0" borderId="0" xfId="0" applyNumberFormat="1" applyFont="1" applyFill="1"/>
    <xf numFmtId="173" fontId="11" fillId="0" borderId="0" xfId="0" applyNumberFormat="1" applyFont="1" applyFill="1" applyBorder="1"/>
    <xf numFmtId="175" fontId="8" fillId="0" borderId="3" xfId="1" applyNumberFormat="1" applyFont="1" applyFill="1" applyBorder="1" applyAlignment="1">
      <alignment horizontal="center"/>
    </xf>
    <xf numFmtId="175" fontId="8" fillId="0" borderId="6" xfId="0" applyNumberFormat="1" applyFont="1" applyFill="1" applyBorder="1"/>
    <xf numFmtId="175" fontId="8" fillId="0" borderId="3" xfId="1" applyNumberFormat="1" applyFont="1" applyFill="1" applyBorder="1"/>
    <xf numFmtId="175" fontId="8" fillId="0" borderId="6" xfId="1" applyNumberFormat="1" applyFont="1" applyFill="1" applyBorder="1" applyAlignment="1">
      <alignment horizontal="center"/>
    </xf>
    <xf numFmtId="175" fontId="8" fillId="0" borderId="0" xfId="1" applyNumberFormat="1" applyFont="1" applyFill="1" applyBorder="1" applyAlignment="1">
      <alignment horizontal="center"/>
    </xf>
    <xf numFmtId="170" fontId="16" fillId="0" borderId="3" xfId="4" applyNumberFormat="1" applyFont="1" applyFill="1" applyBorder="1"/>
    <xf numFmtId="0" fontId="8" fillId="0" borderId="8" xfId="0" applyFont="1" applyFill="1" applyBorder="1" applyAlignment="1">
      <alignment horizontal="center"/>
    </xf>
    <xf numFmtId="173" fontId="9" fillId="0" borderId="0" xfId="0" applyNumberFormat="1" applyFont="1" applyFill="1"/>
    <xf numFmtId="175" fontId="9" fillId="0" borderId="0" xfId="0" applyNumberFormat="1" applyFont="1" applyFill="1" applyBorder="1" applyAlignment="1">
      <alignment horizontal="center"/>
    </xf>
    <xf numFmtId="10" fontId="9" fillId="0" borderId="0" xfId="4" applyNumberFormat="1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16" borderId="7" xfId="0" applyNumberFormat="1" applyFill="1" applyBorder="1" applyAlignment="1">
      <alignment horizontal="center"/>
    </xf>
    <xf numFmtId="176" fontId="0" fillId="16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70" fontId="0" fillId="0" borderId="3" xfId="0" applyNumberFormat="1" applyBorder="1" applyAlignment="1">
      <alignment horizontal="center"/>
    </xf>
    <xf numFmtId="176" fontId="15" fillId="16" borderId="7" xfId="0" applyNumberFormat="1" applyFont="1" applyFill="1" applyBorder="1" applyAlignment="1">
      <alignment horizontal="center"/>
    </xf>
    <xf numFmtId="176" fontId="15" fillId="16" borderId="2" xfId="0" applyNumberFormat="1" applyFont="1" applyFill="1" applyBorder="1" applyAlignment="1">
      <alignment horizontal="center"/>
    </xf>
    <xf numFmtId="175" fontId="11" fillId="0" borderId="17" xfId="0" applyNumberFormat="1" applyFont="1" applyFill="1" applyBorder="1"/>
    <xf numFmtId="175" fontId="8" fillId="19" borderId="0" xfId="4" applyNumberFormat="1" applyFont="1" applyFill="1" applyAlignment="1">
      <alignment horizontal="center"/>
    </xf>
    <xf numFmtId="175" fontId="8" fillId="0" borderId="0" xfId="4" applyNumberFormat="1" applyFont="1" applyFill="1" applyAlignment="1">
      <alignment horizontal="center"/>
    </xf>
    <xf numFmtId="40" fontId="9" fillId="16" borderId="1" xfId="0" applyNumberFormat="1" applyFont="1" applyFill="1" applyBorder="1"/>
    <xf numFmtId="40" fontId="9" fillId="16" borderId="2" xfId="0" applyNumberFormat="1" applyFont="1" applyFill="1" applyBorder="1"/>
    <xf numFmtId="0" fontId="17" fillId="0" borderId="0" xfId="0" applyFont="1"/>
    <xf numFmtId="0" fontId="15" fillId="0" borderId="3" xfId="0" applyFont="1" applyBorder="1" applyAlignment="1">
      <alignment horizontal="center"/>
    </xf>
    <xf numFmtId="0" fontId="18" fillId="14" borderId="2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horizontal="center"/>
    </xf>
    <xf numFmtId="3" fontId="6" fillId="16" borderId="7" xfId="0" applyNumberFormat="1" applyFont="1" applyFill="1" applyBorder="1"/>
    <xf numFmtId="40" fontId="6" fillId="16" borderId="1" xfId="0" applyNumberFormat="1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 vertical="center" wrapText="1"/>
    </xf>
    <xf numFmtId="173" fontId="18" fillId="14" borderId="3" xfId="0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/>
    </xf>
    <xf numFmtId="0" fontId="18" fillId="16" borderId="3" xfId="0" applyFont="1" applyFill="1" applyBorder="1" applyAlignment="1">
      <alignment horizontal="center"/>
    </xf>
    <xf numFmtId="0" fontId="18" fillId="16" borderId="3" xfId="0" applyFont="1" applyFill="1" applyBorder="1"/>
    <xf numFmtId="176" fontId="18" fillId="16" borderId="3" xfId="0" applyNumberFormat="1" applyFont="1" applyFill="1" applyBorder="1" applyAlignment="1">
      <alignment horizontal="center"/>
    </xf>
    <xf numFmtId="176" fontId="18" fillId="16" borderId="3" xfId="0" applyNumberFormat="1" applyFont="1" applyFill="1" applyBorder="1" applyAlignment="1"/>
    <xf numFmtId="169" fontId="18" fillId="16" borderId="3" xfId="4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169" fontId="18" fillId="0" borderId="3" xfId="4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15" borderId="3" xfId="0" applyFont="1" applyFill="1" applyBorder="1" applyAlignment="1">
      <alignment horizontal="center"/>
    </xf>
    <xf numFmtId="0" fontId="18" fillId="15" borderId="3" xfId="0" applyFont="1" applyFill="1" applyBorder="1"/>
    <xf numFmtId="176" fontId="18" fillId="15" borderId="3" xfId="0" applyNumberFormat="1" applyFont="1" applyFill="1" applyBorder="1" applyAlignment="1">
      <alignment horizontal="center"/>
    </xf>
    <xf numFmtId="176" fontId="18" fillId="15" borderId="3" xfId="0" applyNumberFormat="1" applyFont="1" applyFill="1" applyBorder="1" applyAlignment="1"/>
    <xf numFmtId="169" fontId="18" fillId="15" borderId="3" xfId="4" applyNumberFormat="1" applyFont="1" applyFill="1" applyBorder="1" applyAlignment="1">
      <alignment horizontal="center"/>
    </xf>
    <xf numFmtId="0" fontId="7" fillId="16" borderId="3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8" fillId="16" borderId="17" xfId="0" applyFont="1" applyFill="1" applyBorder="1" applyAlignment="1">
      <alignment horizontal="center"/>
    </xf>
    <xf numFmtId="0" fontId="18" fillId="16" borderId="17" xfId="0" applyFont="1" applyFill="1" applyBorder="1"/>
    <xf numFmtId="176" fontId="19" fillId="16" borderId="3" xfId="0" applyNumberFormat="1" applyFont="1" applyFill="1" applyBorder="1" applyAlignment="1">
      <alignment horizontal="center"/>
    </xf>
    <xf numFmtId="176" fontId="19" fillId="16" borderId="3" xfId="0" applyNumberFormat="1" applyFont="1" applyFill="1" applyBorder="1" applyAlignment="1"/>
    <xf numFmtId="169" fontId="19" fillId="16" borderId="3" xfId="4" applyNumberFormat="1" applyFont="1" applyFill="1" applyBorder="1" applyAlignment="1">
      <alignment horizontal="center"/>
    </xf>
    <xf numFmtId="176" fontId="18" fillId="0" borderId="3" xfId="0" applyNumberFormat="1" applyFont="1" applyFill="1" applyBorder="1" applyAlignment="1">
      <alignment horizontal="center"/>
    </xf>
    <xf numFmtId="176" fontId="18" fillId="0" borderId="3" xfId="0" applyNumberFormat="1" applyFont="1" applyFill="1" applyBorder="1" applyAlignment="1"/>
    <xf numFmtId="0" fontId="20" fillId="0" borderId="19" xfId="0" applyFont="1" applyFill="1" applyBorder="1" applyAlignment="1">
      <alignment horizontal="center"/>
    </xf>
    <xf numFmtId="173" fontId="20" fillId="0" borderId="19" xfId="0" applyNumberFormat="1" applyFont="1" applyFill="1" applyBorder="1" applyAlignment="1">
      <alignment horizontal="center"/>
    </xf>
    <xf numFmtId="10" fontId="20" fillId="0" borderId="19" xfId="4" applyNumberFormat="1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5" fillId="8" borderId="10" xfId="0" applyFont="1" applyFill="1" applyBorder="1" applyAlignment="1" applyProtection="1">
      <alignment horizontal="center"/>
    </xf>
    <xf numFmtId="0" fontId="5" fillId="8" borderId="14" xfId="0" applyFont="1" applyFill="1" applyBorder="1" applyAlignment="1" applyProtection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3" xfId="3"/>
    <cellStyle name="Porcentagem" xfId="4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123825</xdr:colOff>
      <xdr:row>12</xdr:row>
      <xdr:rowOff>19050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5400675" cy="192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65"/>
  <sheetViews>
    <sheetView showGridLines="0" view="pageBreakPreview" topLeftCell="A52" zoomScale="90" zoomScaleNormal="80" zoomScaleSheetLayoutView="90" workbookViewId="0">
      <selection activeCell="D92" sqref="D92"/>
    </sheetView>
  </sheetViews>
  <sheetFormatPr defaultRowHeight="12.75" x14ac:dyDescent="0.2"/>
  <cols>
    <col min="1" max="1" width="2.85546875" style="71" customWidth="1"/>
    <col min="2" max="2" width="4.85546875" style="89" customWidth="1"/>
    <col min="3" max="3" width="15.85546875" style="71" customWidth="1"/>
    <col min="4" max="4" width="36.85546875" style="71" customWidth="1"/>
    <col min="5" max="8" width="14.28515625" style="72" hidden="1" customWidth="1"/>
    <col min="9" max="9" width="3" style="71" hidden="1" customWidth="1"/>
    <col min="10" max="13" width="13.28515625" style="73" customWidth="1"/>
    <col min="14" max="14" width="3.28515625" style="103" customWidth="1"/>
    <col min="15" max="15" width="15.140625" style="71" hidden="1" customWidth="1"/>
    <col min="16" max="16" width="14.5703125" style="71" customWidth="1"/>
    <col min="17" max="17" width="13.85546875" style="180" customWidth="1"/>
    <col min="18" max="18" width="11.85546875" style="180" customWidth="1"/>
    <col min="19" max="19" width="16.28515625" style="71" bestFit="1" customWidth="1"/>
    <col min="20" max="20" width="11.28515625" style="71" bestFit="1" customWidth="1"/>
    <col min="21" max="22" width="9.140625" style="71"/>
    <col min="23" max="23" width="11.28515625" style="71" customWidth="1"/>
    <col min="24" max="16384" width="9.140625" style="71"/>
  </cols>
  <sheetData>
    <row r="1" spans="2:23" x14ac:dyDescent="0.2">
      <c r="I1" s="146"/>
      <c r="J1" s="144" t="s">
        <v>796</v>
      </c>
    </row>
    <row r="2" spans="2:23" x14ac:dyDescent="0.2">
      <c r="D2" s="74"/>
      <c r="J2" s="76">
        <v>2021</v>
      </c>
      <c r="K2" s="76">
        <v>2022</v>
      </c>
      <c r="L2" s="76">
        <v>2023</v>
      </c>
      <c r="M2" s="76">
        <v>2024</v>
      </c>
    </row>
    <row r="3" spans="2:23" x14ac:dyDescent="0.2">
      <c r="H3" s="75"/>
      <c r="J3" s="298">
        <v>0.30298763260733103</v>
      </c>
      <c r="K3" s="298">
        <v>0.18387788315109055</v>
      </c>
      <c r="L3" s="298">
        <v>0.11913488999998445</v>
      </c>
      <c r="M3" s="298">
        <v>6.9701931268058015E-2</v>
      </c>
      <c r="N3" s="104"/>
    </row>
    <row r="4" spans="2:23" x14ac:dyDescent="0.2">
      <c r="J4" s="300">
        <v>0.30298763260733103</v>
      </c>
      <c r="K4" s="300">
        <v>0.18387788315109055</v>
      </c>
      <c r="L4" s="300">
        <v>0.11913488999998445</v>
      </c>
      <c r="M4" s="300">
        <v>6.9701931268058015E-2</v>
      </c>
      <c r="S4" s="133"/>
      <c r="T4" s="133"/>
      <c r="U4" s="133"/>
      <c r="V4" s="133"/>
    </row>
    <row r="5" spans="2:23" x14ac:dyDescent="0.2">
      <c r="B5" s="105" t="s">
        <v>711</v>
      </c>
      <c r="C5" s="73"/>
      <c r="D5" s="74"/>
      <c r="E5" s="75"/>
      <c r="F5" s="75"/>
      <c r="G5" s="75"/>
      <c r="H5" s="75"/>
      <c r="I5" s="74"/>
      <c r="J5" s="106" t="s">
        <v>758</v>
      </c>
      <c r="K5" s="106"/>
      <c r="M5" s="106"/>
      <c r="N5" s="107"/>
    </row>
    <row r="6" spans="2:23" x14ac:dyDescent="0.2">
      <c r="D6" s="74"/>
      <c r="E6" s="76">
        <v>2021</v>
      </c>
      <c r="F6" s="76">
        <v>2022</v>
      </c>
      <c r="G6" s="76">
        <v>2023</v>
      </c>
      <c r="H6" s="76">
        <v>2024</v>
      </c>
      <c r="I6" s="74"/>
      <c r="J6" s="76">
        <v>2021</v>
      </c>
      <c r="K6" s="76">
        <v>2022</v>
      </c>
      <c r="L6" s="76">
        <v>2023</v>
      </c>
      <c r="M6" s="76">
        <v>2024</v>
      </c>
      <c r="O6" s="85" t="s">
        <v>710</v>
      </c>
      <c r="P6" s="85" t="s">
        <v>759</v>
      </c>
      <c r="Q6" s="180" t="s">
        <v>789</v>
      </c>
      <c r="R6" s="180" t="s">
        <v>790</v>
      </c>
    </row>
    <row r="7" spans="2:23" x14ac:dyDescent="0.2">
      <c r="B7" s="185" t="s">
        <v>712</v>
      </c>
      <c r="C7" s="186" t="s">
        <v>713</v>
      </c>
      <c r="D7" s="186"/>
      <c r="E7" s="189">
        <f>E8+E24</f>
        <v>3040716.25</v>
      </c>
      <c r="F7" s="189">
        <f>F8+F24</f>
        <v>2183032.19</v>
      </c>
      <c r="G7" s="189">
        <f t="shared" ref="G7:H7" si="0">G8+G24</f>
        <v>2534412.9399999995</v>
      </c>
      <c r="H7" s="189">
        <f t="shared" si="0"/>
        <v>2610541.9200000009</v>
      </c>
      <c r="I7" s="190"/>
      <c r="J7" s="246">
        <f t="shared" ref="J7:M7" si="1">J8+J24</f>
        <v>3962015.6680181418</v>
      </c>
      <c r="K7" s="246">
        <f t="shared" si="1"/>
        <v>2584443.5279478896</v>
      </c>
      <c r="L7" s="246">
        <f t="shared" si="1"/>
        <v>2836349.9468214368</v>
      </c>
      <c r="M7" s="246">
        <f t="shared" si="1"/>
        <v>2792501.7334802249</v>
      </c>
      <c r="N7" s="247"/>
      <c r="O7" s="246">
        <f t="shared" ref="O7" si="2">O8+O24</f>
        <v>3043827.719066923</v>
      </c>
      <c r="P7" s="246">
        <f>P8+P24</f>
        <v>2834074.5633674706</v>
      </c>
      <c r="Q7" s="248">
        <f>P7/$P$130</f>
        <v>2.1739223029413282</v>
      </c>
      <c r="R7" s="184">
        <f>Q7/$Q$126</f>
        <v>0.33463971000983522</v>
      </c>
      <c r="S7" s="97"/>
      <c r="T7" s="97"/>
      <c r="V7" s="109"/>
      <c r="W7" s="109"/>
    </row>
    <row r="8" spans="2:23" x14ac:dyDescent="0.2">
      <c r="B8" s="108" t="s">
        <v>673</v>
      </c>
      <c r="C8" s="76" t="s">
        <v>714</v>
      </c>
      <c r="D8" s="76"/>
      <c r="E8" s="77">
        <f>SUM(E9:E22)</f>
        <v>1807484.33</v>
      </c>
      <c r="F8" s="77">
        <f t="shared" ref="F8:H8" si="3">SUM(F9:F22)</f>
        <v>1385673.0099999998</v>
      </c>
      <c r="G8" s="77">
        <f t="shared" si="3"/>
        <v>1518790.35</v>
      </c>
      <c r="H8" s="77">
        <f t="shared" si="3"/>
        <v>1563878.57</v>
      </c>
      <c r="I8" s="78"/>
      <c r="J8" s="249">
        <f t="shared" ref="J8:M8" si="4">SUM(J9:J22)</f>
        <v>2355129.728121548</v>
      </c>
      <c r="K8" s="249">
        <f t="shared" si="4"/>
        <v>1640467.6298183997</v>
      </c>
      <c r="L8" s="249">
        <f t="shared" si="4"/>
        <v>1699731.271280288</v>
      </c>
      <c r="M8" s="249">
        <f t="shared" si="4"/>
        <v>1672883.9265977289</v>
      </c>
      <c r="N8" s="250"/>
      <c r="O8" s="249">
        <f t="shared" ref="O8:P8" si="5">SUM(O9:O22)</f>
        <v>1842053.1389544911</v>
      </c>
      <c r="P8" s="249">
        <f t="shared" si="5"/>
        <v>1707846.9398534722</v>
      </c>
      <c r="Q8" s="251">
        <f t="shared" ref="Q8:Q71" si="6">P8/$P$130</f>
        <v>1.310031359282964</v>
      </c>
      <c r="R8" s="182">
        <f t="shared" ref="R8:R71" si="7">Q8/$Q$126</f>
        <v>0.20165785758814811</v>
      </c>
      <c r="S8" s="97"/>
      <c r="T8" s="97"/>
      <c r="V8" s="109"/>
      <c r="W8" s="109"/>
    </row>
    <row r="9" spans="2:23" x14ac:dyDescent="0.2">
      <c r="B9" s="110"/>
      <c r="C9" s="79" t="s">
        <v>423</v>
      </c>
      <c r="D9" s="80" t="str">
        <f>VLOOKUP($C9,'2021'!$A$2:$O$361,2,FALSE)</f>
        <v>Salários</v>
      </c>
      <c r="E9" s="80">
        <f>VLOOKUP($C9,'2021'!$A$2:$O$361,15,FALSE)</f>
        <v>1489374.51</v>
      </c>
      <c r="F9" s="80">
        <f>VLOOKUP($C9,'2022'!$A$2:$O$361,15,FALSE)</f>
        <v>1124100.3499999999</v>
      </c>
      <c r="G9" s="80">
        <f>VLOOKUP($C9,'2023'!$A$2:$O$361,15,FALSE)</f>
        <v>1280578.31</v>
      </c>
      <c r="H9" s="80">
        <f>VLOOKUP($C9,'2024'!$A$2:$O$361,15,FALSE)</f>
        <v>1290658.1500000001</v>
      </c>
      <c r="I9" s="81"/>
      <c r="J9" s="252">
        <f t="shared" ref="J9:J70" si="8">E9*(1+J$3)</f>
        <v>1940636.5668506038</v>
      </c>
      <c r="K9" s="252">
        <f t="shared" ref="K9:K70" si="9">F9*(1+K$3)</f>
        <v>1330797.5428073998</v>
      </c>
      <c r="L9" s="252">
        <f t="shared" ref="L9:L70" si="10">G9*(1+L$3)</f>
        <v>1433139.866098216</v>
      </c>
      <c r="M9" s="252">
        <f t="shared" ref="M9:M70" si="11">H9*(1+M$3)</f>
        <v>1380619.515661859</v>
      </c>
      <c r="N9" s="250"/>
      <c r="O9" s="253">
        <f t="shared" ref="O9:O69" si="12">AVERAGE(J9:M9)</f>
        <v>1521298.3728545196</v>
      </c>
      <c r="P9" s="253">
        <f t="shared" ref="P9:P69" si="13">MEDIAN(J9:M9)</f>
        <v>1406879.6908800374</v>
      </c>
      <c r="Q9" s="251">
        <f t="shared" si="6"/>
        <v>1.0791696086941491</v>
      </c>
      <c r="R9" s="182">
        <f t="shared" si="7"/>
        <v>0.16612047469048116</v>
      </c>
      <c r="S9" s="97"/>
      <c r="T9" s="97"/>
      <c r="V9" s="109"/>
      <c r="W9" s="109"/>
    </row>
    <row r="10" spans="2:23" x14ac:dyDescent="0.2">
      <c r="B10" s="110"/>
      <c r="C10" s="79" t="s">
        <v>425</v>
      </c>
      <c r="D10" s="80" t="str">
        <f>VLOOKUP($C10,'2021'!$A$2:$O$361,2,FALSE)</f>
        <v>Horas-Extras</v>
      </c>
      <c r="E10" s="80">
        <f>VLOOKUP($C10,'2021'!$A$2:$O$361,15,FALSE)</f>
        <v>0</v>
      </c>
      <c r="F10" s="80">
        <f>VLOOKUP($C10,'2022'!$A$2:$O$361,15,FALSE)</f>
        <v>0</v>
      </c>
      <c r="G10" s="80">
        <f>VLOOKUP($C10,'2023'!$A$2:$O$361,15,FALSE)</f>
        <v>0</v>
      </c>
      <c r="H10" s="80">
        <f>VLOOKUP($C10,'2024'!$A$2:$O$361,15,FALSE)</f>
        <v>0</v>
      </c>
      <c r="I10" s="81"/>
      <c r="J10" s="254">
        <f t="shared" si="8"/>
        <v>0</v>
      </c>
      <c r="K10" s="254">
        <f t="shared" si="9"/>
        <v>0</v>
      </c>
      <c r="L10" s="254">
        <f t="shared" si="10"/>
        <v>0</v>
      </c>
      <c r="M10" s="254">
        <f t="shared" si="11"/>
        <v>0</v>
      </c>
      <c r="N10" s="255"/>
      <c r="O10" s="253">
        <f t="shared" si="12"/>
        <v>0</v>
      </c>
      <c r="P10" s="253">
        <f t="shared" si="13"/>
        <v>0</v>
      </c>
      <c r="Q10" s="251">
        <f t="shared" si="6"/>
        <v>0</v>
      </c>
      <c r="R10" s="182">
        <f t="shared" si="7"/>
        <v>0</v>
      </c>
      <c r="S10" s="97"/>
      <c r="T10" s="97"/>
      <c r="V10" s="109"/>
      <c r="W10" s="109"/>
    </row>
    <row r="11" spans="2:23" x14ac:dyDescent="0.2">
      <c r="B11" s="110"/>
      <c r="C11" s="79" t="s">
        <v>427</v>
      </c>
      <c r="D11" s="80" t="str">
        <f>VLOOKUP($C11,'2021'!$A$2:$O$361,2,FALSE)</f>
        <v>Adicional Noturno</v>
      </c>
      <c r="E11" s="80">
        <f>VLOOKUP($C11,'2021'!$A$2:$O$361,15,FALSE)</f>
        <v>0</v>
      </c>
      <c r="F11" s="80">
        <f>VLOOKUP($C11,'2022'!$A$2:$O$361,15,FALSE)</f>
        <v>0</v>
      </c>
      <c r="G11" s="80">
        <f>VLOOKUP($C11,'2023'!$A$2:$O$361,15,FALSE)</f>
        <v>0</v>
      </c>
      <c r="H11" s="80">
        <f>VLOOKUP($C11,'2024'!$A$2:$O$361,15,FALSE)</f>
        <v>0</v>
      </c>
      <c r="I11" s="81"/>
      <c r="J11" s="254">
        <f t="shared" si="8"/>
        <v>0</v>
      </c>
      <c r="K11" s="254">
        <f t="shared" si="9"/>
        <v>0</v>
      </c>
      <c r="L11" s="254">
        <f t="shared" si="10"/>
        <v>0</v>
      </c>
      <c r="M11" s="254">
        <f t="shared" si="11"/>
        <v>0</v>
      </c>
      <c r="N11" s="255"/>
      <c r="O11" s="253">
        <f t="shared" si="12"/>
        <v>0</v>
      </c>
      <c r="P11" s="253">
        <f t="shared" si="13"/>
        <v>0</v>
      </c>
      <c r="Q11" s="251">
        <f t="shared" si="6"/>
        <v>0</v>
      </c>
      <c r="R11" s="182">
        <f t="shared" si="7"/>
        <v>0</v>
      </c>
      <c r="S11" s="97"/>
      <c r="T11" s="97"/>
      <c r="V11" s="109"/>
      <c r="W11" s="109"/>
    </row>
    <row r="12" spans="2:23" x14ac:dyDescent="0.2">
      <c r="B12" s="110"/>
      <c r="C12" s="79" t="s">
        <v>439</v>
      </c>
      <c r="D12" s="80" t="str">
        <f>VLOOKUP($C12,'2021'!$A$2:$O$361,2,FALSE)</f>
        <v>Auxílio Refeição</v>
      </c>
      <c r="E12" s="80">
        <f>VLOOKUP($C12,'2021'!$A$2:$O$361,15,FALSE)</f>
        <v>307510.36000000004</v>
      </c>
      <c r="F12" s="80">
        <f>VLOOKUP($C12,'2022'!$A$2:$O$361,15,FALSE)</f>
        <v>261572.65999999997</v>
      </c>
      <c r="G12" s="80">
        <f>VLOOKUP($C12,'2023'!$A$2:$O$361,15,FALSE)</f>
        <v>238212.04</v>
      </c>
      <c r="H12" s="80">
        <f>VLOOKUP($C12,'2024'!$A$2:$O$361,15,FALSE)</f>
        <v>273220.42</v>
      </c>
      <c r="I12" s="81"/>
      <c r="J12" s="254">
        <f t="shared" si="8"/>
        <v>400682.19597862818</v>
      </c>
      <c r="K12" s="254">
        <f>F12*(1+K$3)</f>
        <v>309670.08701099991</v>
      </c>
      <c r="L12" s="254">
        <f t="shared" si="10"/>
        <v>266591.4051820719</v>
      </c>
      <c r="M12" s="254">
        <f t="shared" si="11"/>
        <v>292264.41093586991</v>
      </c>
      <c r="N12" s="255"/>
      <c r="O12" s="253">
        <f t="shared" si="12"/>
        <v>317302.0247768925</v>
      </c>
      <c r="P12" s="253">
        <f>MEDIAN(J12:M12)</f>
        <v>300967.24897343491</v>
      </c>
      <c r="Q12" s="251">
        <f t="shared" si="6"/>
        <v>0.23086175058881497</v>
      </c>
      <c r="R12" s="182">
        <f t="shared" si="7"/>
        <v>3.5537382897666968E-2</v>
      </c>
      <c r="S12" s="97"/>
      <c r="T12" s="97"/>
      <c r="V12" s="109"/>
      <c r="W12" s="109"/>
    </row>
    <row r="13" spans="2:23" x14ac:dyDescent="0.2">
      <c r="B13" s="110"/>
      <c r="C13" s="79" t="s">
        <v>443</v>
      </c>
      <c r="D13" s="80" t="str">
        <f>VLOOKUP($C13,'2021'!$A$2:$O$361,2,FALSE)</f>
        <v>Cesta Básica</v>
      </c>
      <c r="E13" s="80">
        <f>VLOOKUP($C13,'2021'!$A$2:$O$361,15,FALSE)</f>
        <v>0</v>
      </c>
      <c r="F13" s="80">
        <f>VLOOKUP($C13,'2022'!$A$2:$O$361,15,FALSE)</f>
        <v>0</v>
      </c>
      <c r="G13" s="80">
        <f>VLOOKUP($C13,'2023'!$A$2:$O$361,15,FALSE)</f>
        <v>0</v>
      </c>
      <c r="H13" s="80">
        <f>VLOOKUP($C13,'2024'!$A$2:$O$361,15,FALSE)</f>
        <v>0</v>
      </c>
      <c r="I13" s="81"/>
      <c r="J13" s="254">
        <f t="shared" si="8"/>
        <v>0</v>
      </c>
      <c r="K13" s="254">
        <f t="shared" si="9"/>
        <v>0</v>
      </c>
      <c r="L13" s="254">
        <f t="shared" si="10"/>
        <v>0</v>
      </c>
      <c r="M13" s="254">
        <f t="shared" si="11"/>
        <v>0</v>
      </c>
      <c r="N13" s="255"/>
      <c r="O13" s="253">
        <f t="shared" si="12"/>
        <v>0</v>
      </c>
      <c r="P13" s="253">
        <f t="shared" si="13"/>
        <v>0</v>
      </c>
      <c r="Q13" s="251">
        <f t="shared" si="6"/>
        <v>0</v>
      </c>
      <c r="R13" s="182">
        <f t="shared" si="7"/>
        <v>0</v>
      </c>
      <c r="S13" s="97"/>
      <c r="T13" s="97"/>
      <c r="V13" s="109"/>
      <c r="W13" s="109"/>
    </row>
    <row r="14" spans="2:23" x14ac:dyDescent="0.2">
      <c r="B14" s="110"/>
      <c r="C14" s="79" t="s">
        <v>445</v>
      </c>
      <c r="D14" s="80" t="str">
        <f>VLOOKUP($C14,'2021'!$A$2:$O$361,2,FALSE)</f>
        <v>Ajuda de Custo</v>
      </c>
      <c r="E14" s="80">
        <f>VLOOKUP($C14,'2021'!$A$2:$O$361,15,FALSE)</f>
        <v>0</v>
      </c>
      <c r="F14" s="80">
        <f>VLOOKUP($C14,'2022'!$A$2:$O$361,15,FALSE)</f>
        <v>0</v>
      </c>
      <c r="G14" s="80">
        <f>VLOOKUP($C14,'2023'!$A$2:$O$361,15,FALSE)</f>
        <v>0</v>
      </c>
      <c r="H14" s="80">
        <f>VLOOKUP($C14,'2024'!$A$2:$O$361,15,FALSE)</f>
        <v>0</v>
      </c>
      <c r="I14" s="81"/>
      <c r="J14" s="254">
        <f t="shared" si="8"/>
        <v>0</v>
      </c>
      <c r="K14" s="254">
        <f t="shared" si="9"/>
        <v>0</v>
      </c>
      <c r="L14" s="254">
        <f t="shared" si="10"/>
        <v>0</v>
      </c>
      <c r="M14" s="254">
        <f t="shared" si="11"/>
        <v>0</v>
      </c>
      <c r="N14" s="255"/>
      <c r="O14" s="253">
        <f t="shared" si="12"/>
        <v>0</v>
      </c>
      <c r="P14" s="253">
        <f t="shared" si="13"/>
        <v>0</v>
      </c>
      <c r="Q14" s="251">
        <f t="shared" si="6"/>
        <v>0</v>
      </c>
      <c r="R14" s="182">
        <f t="shared" si="7"/>
        <v>0</v>
      </c>
      <c r="S14" s="97"/>
      <c r="T14" s="97"/>
      <c r="V14" s="109"/>
      <c r="W14" s="109"/>
    </row>
    <row r="15" spans="2:23" x14ac:dyDescent="0.2">
      <c r="B15" s="110"/>
      <c r="C15" s="79" t="s">
        <v>447</v>
      </c>
      <c r="D15" s="80" t="str">
        <f>VLOOKUP($C15,'2021'!$A$2:$O$361,2,FALSE)</f>
        <v>Diárias de Viagens</v>
      </c>
      <c r="E15" s="80">
        <f>VLOOKUP($C15,'2021'!$A$2:$O$361,15,FALSE)</f>
        <v>0</v>
      </c>
      <c r="F15" s="80">
        <f>VLOOKUP($C15,'2022'!$A$2:$O$361,15,FALSE)</f>
        <v>0</v>
      </c>
      <c r="G15" s="80">
        <f>VLOOKUP($C15,'2023'!$A$2:$O$361,15,FALSE)</f>
        <v>0</v>
      </c>
      <c r="H15" s="80">
        <f>VLOOKUP($C15,'2024'!$A$2:$O$361,15,FALSE)</f>
        <v>0</v>
      </c>
      <c r="I15" s="81"/>
      <c r="J15" s="254">
        <f t="shared" si="8"/>
        <v>0</v>
      </c>
      <c r="K15" s="254">
        <f t="shared" si="9"/>
        <v>0</v>
      </c>
      <c r="L15" s="254">
        <f t="shared" si="10"/>
        <v>0</v>
      </c>
      <c r="M15" s="254">
        <f t="shared" si="11"/>
        <v>0</v>
      </c>
      <c r="N15" s="255"/>
      <c r="O15" s="253">
        <f t="shared" si="12"/>
        <v>0</v>
      </c>
      <c r="P15" s="253">
        <f t="shared" si="13"/>
        <v>0</v>
      </c>
      <c r="Q15" s="251">
        <f t="shared" si="6"/>
        <v>0</v>
      </c>
      <c r="R15" s="182">
        <f t="shared" si="7"/>
        <v>0</v>
      </c>
      <c r="S15" s="97"/>
      <c r="T15" s="97"/>
      <c r="V15" s="109"/>
      <c r="W15" s="109"/>
    </row>
    <row r="16" spans="2:23" x14ac:dyDescent="0.2">
      <c r="B16" s="110"/>
      <c r="C16" s="79" t="s">
        <v>449</v>
      </c>
      <c r="D16" s="80" t="str">
        <f>VLOOKUP($C16,'2021'!$A$2:$O$361,2,FALSE)</f>
        <v>Uniformes</v>
      </c>
      <c r="E16" s="80">
        <f>VLOOKUP($C16,'2021'!$A$2:$O$361,15,FALSE)</f>
        <v>7797.88</v>
      </c>
      <c r="F16" s="80">
        <f>VLOOKUP($C16,'2022'!$A$2:$O$361,15,FALSE)</f>
        <v>0</v>
      </c>
      <c r="G16" s="80">
        <f>VLOOKUP($C16,'2023'!$A$2:$O$361,15,FALSE)</f>
        <v>0</v>
      </c>
      <c r="H16" s="80">
        <f>VLOOKUP($C16,'2024'!$A$2:$O$361,15,FALSE)</f>
        <v>0</v>
      </c>
      <c r="I16" s="81"/>
      <c r="J16" s="254">
        <f t="shared" si="8"/>
        <v>10160.541200556056</v>
      </c>
      <c r="K16" s="254">
        <f t="shared" si="9"/>
        <v>0</v>
      </c>
      <c r="L16" s="254">
        <f t="shared" si="10"/>
        <v>0</v>
      </c>
      <c r="M16" s="254">
        <f t="shared" si="11"/>
        <v>0</v>
      </c>
      <c r="N16" s="255"/>
      <c r="O16" s="253">
        <f t="shared" si="12"/>
        <v>2540.1353001390139</v>
      </c>
      <c r="P16" s="253">
        <f t="shared" si="13"/>
        <v>0</v>
      </c>
      <c r="Q16" s="251">
        <f t="shared" si="6"/>
        <v>0</v>
      </c>
      <c r="R16" s="182">
        <f t="shared" si="7"/>
        <v>0</v>
      </c>
      <c r="S16" s="97"/>
      <c r="T16" s="97"/>
      <c r="V16" s="109"/>
      <c r="W16" s="109"/>
    </row>
    <row r="17" spans="2:23" x14ac:dyDescent="0.2">
      <c r="B17" s="110"/>
      <c r="C17" s="79" t="s">
        <v>451</v>
      </c>
      <c r="D17" s="80" t="str">
        <f>VLOOKUP($C17,'2021'!$A$2:$O$361,2,FALSE)</f>
        <v>Vale Transporte</v>
      </c>
      <c r="E17" s="80">
        <f>VLOOKUP($C17,'2021'!$A$2:$O$361,15,FALSE)</f>
        <v>2801.5800000000004</v>
      </c>
      <c r="F17" s="80">
        <f>VLOOKUP($C17,'2022'!$A$2:$O$361,15,FALSE)</f>
        <v>0</v>
      </c>
      <c r="G17" s="80">
        <f>VLOOKUP($C17,'2023'!$A$2:$O$361,15,FALSE)</f>
        <v>0</v>
      </c>
      <c r="H17" s="80">
        <f>VLOOKUP($C17,'2024'!$A$2:$O$361,15,FALSE)</f>
        <v>0</v>
      </c>
      <c r="I17" s="81"/>
      <c r="J17" s="254">
        <f t="shared" si="8"/>
        <v>3650.4240917600473</v>
      </c>
      <c r="K17" s="254">
        <f t="shared" si="9"/>
        <v>0</v>
      </c>
      <c r="L17" s="254">
        <f t="shared" si="10"/>
        <v>0</v>
      </c>
      <c r="M17" s="254">
        <f t="shared" si="11"/>
        <v>0</v>
      </c>
      <c r="N17" s="255"/>
      <c r="O17" s="253">
        <f t="shared" si="12"/>
        <v>912.60602294001183</v>
      </c>
      <c r="P17" s="253">
        <f t="shared" si="13"/>
        <v>0</v>
      </c>
      <c r="Q17" s="251">
        <f t="shared" si="6"/>
        <v>0</v>
      </c>
      <c r="R17" s="182">
        <f t="shared" si="7"/>
        <v>0</v>
      </c>
      <c r="S17" s="97"/>
      <c r="T17" s="97"/>
      <c r="V17" s="109"/>
      <c r="W17" s="109"/>
    </row>
    <row r="18" spans="2:23" x14ac:dyDescent="0.2">
      <c r="B18" s="110"/>
      <c r="C18" s="79" t="s">
        <v>453</v>
      </c>
      <c r="D18" s="80" t="str">
        <f>VLOOKUP($C18,'2021'!$A$2:$O$361,2,FALSE)</f>
        <v>Treinamento</v>
      </c>
      <c r="E18" s="80">
        <f>VLOOKUP($C18,'2021'!$A$2:$O$361,15,FALSE)</f>
        <v>0</v>
      </c>
      <c r="F18" s="80">
        <f>VLOOKUP($C18,'2022'!$A$2:$O$361,15,FALSE)</f>
        <v>0</v>
      </c>
      <c r="G18" s="80">
        <f>VLOOKUP($C18,'2023'!$A$2:$O$361,15,FALSE)</f>
        <v>0</v>
      </c>
      <c r="H18" s="80">
        <f>VLOOKUP($C18,'2024'!$A$2:$O$361,15,FALSE)</f>
        <v>0</v>
      </c>
      <c r="I18" s="81"/>
      <c r="J18" s="254">
        <f t="shared" si="8"/>
        <v>0</v>
      </c>
      <c r="K18" s="254">
        <f t="shared" si="9"/>
        <v>0</v>
      </c>
      <c r="L18" s="254">
        <f t="shared" si="10"/>
        <v>0</v>
      </c>
      <c r="M18" s="254">
        <f t="shared" si="11"/>
        <v>0</v>
      </c>
      <c r="N18" s="255"/>
      <c r="O18" s="253">
        <f t="shared" si="12"/>
        <v>0</v>
      </c>
      <c r="P18" s="253">
        <f t="shared" si="13"/>
        <v>0</v>
      </c>
      <c r="Q18" s="251">
        <f t="shared" si="6"/>
        <v>0</v>
      </c>
      <c r="R18" s="182">
        <f t="shared" si="7"/>
        <v>0</v>
      </c>
      <c r="S18" s="97"/>
      <c r="T18" s="97"/>
      <c r="V18" s="109"/>
      <c r="W18" s="109"/>
    </row>
    <row r="19" spans="2:23" x14ac:dyDescent="0.2">
      <c r="B19" s="110"/>
      <c r="C19" s="79" t="s">
        <v>461</v>
      </c>
      <c r="D19" s="80" t="str">
        <f>VLOOKUP($C19,'2021'!$A$2:$O$361,2,FALSE)</f>
        <v>Adicional por Tempo de Serviço</v>
      </c>
      <c r="E19" s="80">
        <f>VLOOKUP($C19,'2021'!$A$2:$O$361,15,FALSE)</f>
        <v>0</v>
      </c>
      <c r="F19" s="80">
        <f>VLOOKUP($C19,'2022'!$A$2:$O$361,15,FALSE)</f>
        <v>0</v>
      </c>
      <c r="G19" s="80">
        <f>VLOOKUP($C19,'2023'!$A$2:$O$361,15,FALSE)</f>
        <v>0</v>
      </c>
      <c r="H19" s="80">
        <f>VLOOKUP($C19,'2024'!$A$2:$O$361,15,FALSE)</f>
        <v>0</v>
      </c>
      <c r="I19" s="81"/>
      <c r="J19" s="254">
        <f t="shared" si="8"/>
        <v>0</v>
      </c>
      <c r="K19" s="254">
        <f t="shared" si="9"/>
        <v>0</v>
      </c>
      <c r="L19" s="254">
        <f t="shared" si="10"/>
        <v>0</v>
      </c>
      <c r="M19" s="254">
        <f t="shared" si="11"/>
        <v>0</v>
      </c>
      <c r="N19" s="255"/>
      <c r="O19" s="253">
        <f t="shared" si="12"/>
        <v>0</v>
      </c>
      <c r="P19" s="253">
        <f t="shared" si="13"/>
        <v>0</v>
      </c>
      <c r="Q19" s="251">
        <f t="shared" si="6"/>
        <v>0</v>
      </c>
      <c r="R19" s="182">
        <f t="shared" si="7"/>
        <v>0</v>
      </c>
      <c r="S19" s="97"/>
      <c r="T19" s="97"/>
      <c r="V19" s="109"/>
      <c r="W19" s="109"/>
    </row>
    <row r="20" spans="2:23" x14ac:dyDescent="0.2">
      <c r="B20" s="110"/>
      <c r="C20" s="79" t="s">
        <v>463</v>
      </c>
      <c r="D20" s="80" t="str">
        <f>VLOOKUP($C20,'2021'!$A$2:$O$361,2,FALSE)</f>
        <v>Adicional de Insabubridade/Periculosidade</v>
      </c>
      <c r="E20" s="80">
        <f>VLOOKUP($C20,'2021'!$A$2:$O$361,15,FALSE)</f>
        <v>0</v>
      </c>
      <c r="F20" s="80">
        <f>VLOOKUP($C20,'2022'!$A$2:$O$361,15,FALSE)</f>
        <v>0</v>
      </c>
      <c r="G20" s="80">
        <f>VLOOKUP($C20,'2023'!$A$2:$O$361,15,FALSE)</f>
        <v>0</v>
      </c>
      <c r="H20" s="80">
        <f>VLOOKUP($C20,'2024'!$A$2:$O$361,15,FALSE)</f>
        <v>0</v>
      </c>
      <c r="I20" s="81"/>
      <c r="J20" s="254">
        <f t="shared" si="8"/>
        <v>0</v>
      </c>
      <c r="K20" s="254">
        <f t="shared" si="9"/>
        <v>0</v>
      </c>
      <c r="L20" s="254">
        <f t="shared" si="10"/>
        <v>0</v>
      </c>
      <c r="M20" s="254">
        <f t="shared" si="11"/>
        <v>0</v>
      </c>
      <c r="N20" s="255"/>
      <c r="O20" s="253">
        <f t="shared" si="12"/>
        <v>0</v>
      </c>
      <c r="P20" s="253">
        <f t="shared" si="13"/>
        <v>0</v>
      </c>
      <c r="Q20" s="251">
        <f t="shared" si="6"/>
        <v>0</v>
      </c>
      <c r="R20" s="182">
        <f t="shared" si="7"/>
        <v>0</v>
      </c>
      <c r="S20" s="97"/>
      <c r="T20" s="97"/>
      <c r="V20" s="109"/>
      <c r="W20" s="109"/>
    </row>
    <row r="21" spans="2:23" x14ac:dyDescent="0.2">
      <c r="B21" s="110"/>
      <c r="C21" s="79" t="s">
        <v>467</v>
      </c>
      <c r="D21" s="80" t="str">
        <f>VLOOKUP($C21,'2021'!$A$2:$O$361,2,FALSE)</f>
        <v>Prêmios, Comissões e Gratificações</v>
      </c>
      <c r="E21" s="80">
        <f>VLOOKUP($C21,'2021'!$A$2:$O$361,15,FALSE)</f>
        <v>0</v>
      </c>
      <c r="F21" s="80">
        <f>VLOOKUP($C21,'2022'!$A$2:$O$361,15,FALSE)</f>
        <v>0</v>
      </c>
      <c r="G21" s="80">
        <f>VLOOKUP($C21,'2023'!$A$2:$O$361,15,FALSE)</f>
        <v>0</v>
      </c>
      <c r="H21" s="80">
        <f>VLOOKUP($C21,'2024'!$A$2:$O$361,15,FALSE)</f>
        <v>0</v>
      </c>
      <c r="I21" s="81"/>
      <c r="J21" s="254">
        <f t="shared" si="8"/>
        <v>0</v>
      </c>
      <c r="K21" s="254">
        <f t="shared" si="9"/>
        <v>0</v>
      </c>
      <c r="L21" s="254">
        <f t="shared" si="10"/>
        <v>0</v>
      </c>
      <c r="M21" s="254">
        <f t="shared" si="11"/>
        <v>0</v>
      </c>
      <c r="N21" s="255"/>
      <c r="O21" s="253">
        <f t="shared" si="12"/>
        <v>0</v>
      </c>
      <c r="P21" s="253">
        <f t="shared" si="13"/>
        <v>0</v>
      </c>
      <c r="Q21" s="251">
        <f t="shared" si="6"/>
        <v>0</v>
      </c>
      <c r="R21" s="182">
        <f t="shared" si="7"/>
        <v>0</v>
      </c>
      <c r="S21" s="97"/>
      <c r="T21" s="97"/>
      <c r="V21" s="109"/>
      <c r="W21" s="109"/>
    </row>
    <row r="22" spans="2:23" x14ac:dyDescent="0.2">
      <c r="B22" s="110"/>
      <c r="C22" s="79" t="s">
        <v>469</v>
      </c>
      <c r="D22" s="80" t="str">
        <f>VLOOKUP($C22,'2021'!$A$2:$O$361,2,FALSE)</f>
        <v>Participações nos Resultados</v>
      </c>
      <c r="E22" s="80">
        <f>VLOOKUP($C22,'2021'!$A$2:$O$361,15,FALSE)</f>
        <v>0</v>
      </c>
      <c r="F22" s="80">
        <f>VLOOKUP($C22,'2022'!$A$2:$O$361,15,FALSE)</f>
        <v>0</v>
      </c>
      <c r="G22" s="80">
        <f>VLOOKUP($C22,'2023'!$A$2:$O$361,15,FALSE)</f>
        <v>0</v>
      </c>
      <c r="H22" s="80">
        <f>VLOOKUP($C22,'2024'!$A$2:$O$361,15,FALSE)</f>
        <v>0</v>
      </c>
      <c r="I22" s="81"/>
      <c r="J22" s="254">
        <f t="shared" si="8"/>
        <v>0</v>
      </c>
      <c r="K22" s="254">
        <f t="shared" si="9"/>
        <v>0</v>
      </c>
      <c r="L22" s="254">
        <f t="shared" si="10"/>
        <v>0</v>
      </c>
      <c r="M22" s="254">
        <f t="shared" si="11"/>
        <v>0</v>
      </c>
      <c r="N22" s="255"/>
      <c r="O22" s="253">
        <f t="shared" si="12"/>
        <v>0</v>
      </c>
      <c r="P22" s="253">
        <f t="shared" si="13"/>
        <v>0</v>
      </c>
      <c r="Q22" s="251">
        <f t="shared" si="6"/>
        <v>0</v>
      </c>
      <c r="R22" s="182">
        <f t="shared" si="7"/>
        <v>0</v>
      </c>
      <c r="S22" s="97"/>
      <c r="T22" s="97"/>
      <c r="V22" s="109"/>
      <c r="W22" s="109"/>
    </row>
    <row r="23" spans="2:23" x14ac:dyDescent="0.2">
      <c r="B23" s="110"/>
      <c r="C23" s="79"/>
      <c r="D23" s="79"/>
      <c r="E23" s="79"/>
      <c r="F23" s="79"/>
      <c r="G23" s="79"/>
      <c r="H23" s="79"/>
      <c r="I23" s="72"/>
      <c r="J23" s="254">
        <f t="shared" si="8"/>
        <v>0</v>
      </c>
      <c r="K23" s="254">
        <f t="shared" si="9"/>
        <v>0</v>
      </c>
      <c r="L23" s="254">
        <f t="shared" si="10"/>
        <v>0</v>
      </c>
      <c r="M23" s="254">
        <f t="shared" si="11"/>
        <v>0</v>
      </c>
      <c r="N23" s="255"/>
      <c r="O23" s="253">
        <f t="shared" si="12"/>
        <v>0</v>
      </c>
      <c r="P23" s="253">
        <f t="shared" si="13"/>
        <v>0</v>
      </c>
      <c r="Q23" s="251"/>
      <c r="R23" s="182"/>
      <c r="S23" s="97"/>
      <c r="T23" s="97"/>
      <c r="V23" s="109"/>
      <c r="W23" s="109"/>
    </row>
    <row r="24" spans="2:23" x14ac:dyDescent="0.2">
      <c r="B24" s="108" t="s">
        <v>674</v>
      </c>
      <c r="C24" s="76" t="s">
        <v>675</v>
      </c>
      <c r="D24" s="76"/>
      <c r="E24" s="82">
        <f>E25-E8-E26</f>
        <v>1233231.92</v>
      </c>
      <c r="F24" s="82">
        <f t="shared" ref="F24:P24" si="14">F25-F8-F26</f>
        <v>797359.18000000028</v>
      </c>
      <c r="G24" s="82">
        <f t="shared" si="14"/>
        <v>1015622.5899999996</v>
      </c>
      <c r="H24" s="82">
        <f>H25-H8-H26</f>
        <v>1046663.3500000006</v>
      </c>
      <c r="I24" s="83"/>
      <c r="J24" s="256">
        <f t="shared" si="14"/>
        <v>1606885.9398965936</v>
      </c>
      <c r="K24" s="256">
        <f t="shared" si="14"/>
        <v>943975.89812948985</v>
      </c>
      <c r="L24" s="256">
        <f t="shared" si="14"/>
        <v>1136618.6755411488</v>
      </c>
      <c r="M24" s="256">
        <f t="shared" si="14"/>
        <v>1119617.806882496</v>
      </c>
      <c r="N24" s="250"/>
      <c r="O24" s="256">
        <f t="shared" si="14"/>
        <v>1201774.5801124319</v>
      </c>
      <c r="P24" s="256">
        <f t="shared" si="14"/>
        <v>1126227.6235139985</v>
      </c>
      <c r="Q24" s="251">
        <f t="shared" si="6"/>
        <v>0.86389094365836416</v>
      </c>
      <c r="R24" s="182">
        <f t="shared" si="7"/>
        <v>0.13298185242168711</v>
      </c>
      <c r="S24" s="97"/>
      <c r="T24" s="97"/>
      <c r="V24" s="109"/>
      <c r="W24" s="109"/>
    </row>
    <row r="25" spans="2:23" x14ac:dyDescent="0.2">
      <c r="B25" s="110"/>
      <c r="C25" s="79" t="s">
        <v>421</v>
      </c>
      <c r="D25" s="80" t="str">
        <f>VLOOKUP($C25,'2021'!$A$2:$O$361,2,FALSE)</f>
        <v>Custo com Pessoal Próprio</v>
      </c>
      <c r="E25" s="80">
        <f>VLOOKUP($C25,'2021'!$A$2:$O$361,15,FALSE)</f>
        <v>3097707.67</v>
      </c>
      <c r="F25" s="80">
        <f>VLOOKUP($C25,'2022'!$A$2:$O$361,15,FALSE)</f>
        <v>2242926.35</v>
      </c>
      <c r="G25" s="80">
        <f>VLOOKUP($C25,'2023'!$A$2:$O$361,15,FALSE)</f>
        <v>2629119.2399999998</v>
      </c>
      <c r="H25" s="80">
        <f>VLOOKUP($C25,'2024'!$A$2:$O$361,15,FALSE)</f>
        <v>2716699.1200000006</v>
      </c>
      <c r="I25" s="81"/>
      <c r="J25" s="252">
        <f t="shared" si="8"/>
        <v>4036274.7834428716</v>
      </c>
      <c r="K25" s="252">
        <f t="shared" si="9"/>
        <v>2655350.8993018023</v>
      </c>
      <c r="L25" s="252">
        <f t="shared" si="10"/>
        <v>2942339.0714542423</v>
      </c>
      <c r="M25" s="252">
        <f t="shared" si="11"/>
        <v>2906058.2953382344</v>
      </c>
      <c r="N25" s="250"/>
      <c r="O25" s="253">
        <f t="shared" si="12"/>
        <v>3135005.7623842875</v>
      </c>
      <c r="P25" s="253">
        <f t="shared" si="13"/>
        <v>2924198.6833962384</v>
      </c>
      <c r="Q25" s="251">
        <f t="shared" si="6"/>
        <v>2.2430534532278972</v>
      </c>
      <c r="R25" s="182">
        <f t="shared" si="7"/>
        <v>0.34528131760236203</v>
      </c>
      <c r="S25" s="97"/>
      <c r="T25" s="97"/>
      <c r="V25" s="109"/>
      <c r="W25" s="109"/>
    </row>
    <row r="26" spans="2:23" x14ac:dyDescent="0.2">
      <c r="B26" s="110"/>
      <c r="C26" s="79" t="s">
        <v>441</v>
      </c>
      <c r="D26" s="80" t="str">
        <f>VLOOKUP($C26,'2021'!$A$2:$O$361,2,FALSE)</f>
        <v>Plano de Saúde</v>
      </c>
      <c r="E26" s="95">
        <f>VLOOKUP($C26,'2021'!$A$2:$O$361,15,FALSE)</f>
        <v>56991.42</v>
      </c>
      <c r="F26" s="95">
        <f>VLOOKUP($C26,'2022'!$A$2:$O$361,15,FALSE)</f>
        <v>59894.159999999996</v>
      </c>
      <c r="G26" s="95">
        <f>VLOOKUP($C26,'2023'!$A$2:$O$361,15,FALSE)</f>
        <v>94706.3</v>
      </c>
      <c r="H26" s="95">
        <f>VLOOKUP($C26,'2024'!$A$2:$O$361,15,FALSE)</f>
        <v>106157.2</v>
      </c>
      <c r="I26" s="96"/>
      <c r="J26" s="257">
        <f t="shared" si="8"/>
        <v>74259.115424730102</v>
      </c>
      <c r="K26" s="257">
        <f t="shared" si="9"/>
        <v>70907.37135391272</v>
      </c>
      <c r="L26" s="257">
        <f t="shared" si="10"/>
        <v>105989.12463280553</v>
      </c>
      <c r="M26" s="257">
        <f t="shared" si="11"/>
        <v>113556.56185800949</v>
      </c>
      <c r="N26" s="258"/>
      <c r="O26" s="259">
        <f t="shared" si="12"/>
        <v>91178.043317364456</v>
      </c>
      <c r="P26" s="259">
        <f t="shared" si="13"/>
        <v>90124.120028767822</v>
      </c>
      <c r="Q26" s="251">
        <f t="shared" si="6"/>
        <v>6.9131150286569215E-2</v>
      </c>
      <c r="R26" s="182">
        <f t="shared" si="7"/>
        <v>1.0641607592526834E-2</v>
      </c>
      <c r="S26" s="97"/>
      <c r="T26" s="97"/>
      <c r="V26" s="109"/>
      <c r="W26" s="109"/>
    </row>
    <row r="27" spans="2:23" x14ac:dyDescent="0.2">
      <c r="E27" s="75"/>
      <c r="F27" s="75"/>
      <c r="G27" s="75"/>
      <c r="H27" s="75"/>
      <c r="I27" s="75"/>
      <c r="J27" s="250"/>
      <c r="K27" s="250"/>
      <c r="L27" s="250"/>
      <c r="M27" s="250"/>
      <c r="N27" s="250"/>
      <c r="O27" s="260"/>
      <c r="P27" s="260"/>
      <c r="Q27" s="251"/>
      <c r="R27" s="182"/>
      <c r="S27" s="97"/>
      <c r="T27" s="97"/>
      <c r="V27" s="109"/>
      <c r="W27" s="109"/>
    </row>
    <row r="28" spans="2:23" x14ac:dyDescent="0.2">
      <c r="B28" s="185" t="s">
        <v>715</v>
      </c>
      <c r="C28" s="186" t="s">
        <v>716</v>
      </c>
      <c r="D28" s="186"/>
      <c r="E28" s="187">
        <f>E29+E31</f>
        <v>1315613.3700000001</v>
      </c>
      <c r="F28" s="187">
        <f t="shared" ref="F28:H28" si="15">F29+F31</f>
        <v>1546367.14</v>
      </c>
      <c r="G28" s="187">
        <f t="shared" si="15"/>
        <v>1556018.9500000002</v>
      </c>
      <c r="H28" s="187">
        <f t="shared" si="15"/>
        <v>1413825.3800000001</v>
      </c>
      <c r="I28" s="188"/>
      <c r="J28" s="246">
        <f t="shared" ref="J28:M28" si="16">J29+J31</f>
        <v>1714227.9504028526</v>
      </c>
      <c r="K28" s="246">
        <f t="shared" si="16"/>
        <v>1830709.8562776062</v>
      </c>
      <c r="L28" s="246">
        <f t="shared" si="16"/>
        <v>1741395.0964461416</v>
      </c>
      <c r="M28" s="246">
        <f t="shared" si="16"/>
        <v>1512371.7394617961</v>
      </c>
      <c r="N28" s="247"/>
      <c r="O28" s="246">
        <f t="shared" ref="O28:P28" si="17">O29+O31</f>
        <v>1699676.1606470994</v>
      </c>
      <c r="P28" s="246">
        <f t="shared" si="17"/>
        <v>1718172.1702924413</v>
      </c>
      <c r="Q28" s="248">
        <f t="shared" si="6"/>
        <v>1.3179514927277287</v>
      </c>
      <c r="R28" s="184">
        <f t="shared" si="7"/>
        <v>0.20287703232848234</v>
      </c>
      <c r="S28" s="97"/>
      <c r="T28" s="97"/>
      <c r="V28" s="109"/>
      <c r="W28" s="109"/>
    </row>
    <row r="29" spans="2:23" x14ac:dyDescent="0.2">
      <c r="B29" s="108" t="s">
        <v>717</v>
      </c>
      <c r="C29" s="76" t="s">
        <v>500</v>
      </c>
      <c r="D29" s="76"/>
      <c r="E29" s="82">
        <f>E30</f>
        <v>1298669.79</v>
      </c>
      <c r="F29" s="82">
        <f t="shared" ref="F29:P29" si="18">F30</f>
        <v>1544003.24</v>
      </c>
      <c r="G29" s="82">
        <f t="shared" si="18"/>
        <v>1556018.9500000002</v>
      </c>
      <c r="H29" s="82">
        <f t="shared" si="18"/>
        <v>1413825.3800000001</v>
      </c>
      <c r="I29" s="84"/>
      <c r="J29" s="256">
        <f t="shared" si="18"/>
        <v>1692150.6752107597</v>
      </c>
      <c r="K29" s="256">
        <f t="shared" si="18"/>
        <v>1827911.2873496253</v>
      </c>
      <c r="L29" s="256">
        <f t="shared" si="18"/>
        <v>1741395.0964461416</v>
      </c>
      <c r="M29" s="256">
        <f t="shared" si="18"/>
        <v>1512371.7394617961</v>
      </c>
      <c r="N29" s="250"/>
      <c r="O29" s="256">
        <f t="shared" si="18"/>
        <v>1693457.1996170809</v>
      </c>
      <c r="P29" s="256">
        <f t="shared" si="18"/>
        <v>1716772.8858284508</v>
      </c>
      <c r="Q29" s="251">
        <f t="shared" si="6"/>
        <v>1.3168781491595152</v>
      </c>
      <c r="R29" s="182">
        <f t="shared" si="7"/>
        <v>0.20271180867724056</v>
      </c>
      <c r="S29" s="97"/>
      <c r="T29" s="97"/>
      <c r="V29" s="109"/>
      <c r="W29" s="109"/>
    </row>
    <row r="30" spans="2:23" x14ac:dyDescent="0.2">
      <c r="B30" s="110"/>
      <c r="C30" s="79" t="s">
        <v>499</v>
      </c>
      <c r="D30" s="80" t="str">
        <f>VLOOKUP(C30,'2021'!$A$2:$O$361,2,FALSE)</f>
        <v>Combustíveis</v>
      </c>
      <c r="E30" s="80">
        <f>VLOOKUP($C30,'2021'!$A$2:$O$361,15,FALSE)</f>
        <v>1298669.79</v>
      </c>
      <c r="F30" s="80">
        <f>VLOOKUP($C30,'2022'!$A$2:$O$361,15,FALSE)</f>
        <v>1544003.24</v>
      </c>
      <c r="G30" s="80">
        <f>VLOOKUP($C30,'2023'!$A$2:$O$361,15,FALSE)</f>
        <v>1556018.9500000002</v>
      </c>
      <c r="H30" s="80">
        <f>VLOOKUP($C30,'2024'!$A$2:$O$361,15,FALSE)</f>
        <v>1413825.3800000001</v>
      </c>
      <c r="I30" s="81"/>
      <c r="J30" s="252">
        <f t="shared" si="8"/>
        <v>1692150.6752107597</v>
      </c>
      <c r="K30" s="252">
        <f t="shared" si="9"/>
        <v>1827911.2873496253</v>
      </c>
      <c r="L30" s="252">
        <f t="shared" si="10"/>
        <v>1741395.0964461416</v>
      </c>
      <c r="M30" s="252">
        <f t="shared" si="11"/>
        <v>1512371.7394617961</v>
      </c>
      <c r="N30" s="250"/>
      <c r="O30" s="253">
        <f t="shared" si="12"/>
        <v>1693457.1996170809</v>
      </c>
      <c r="P30" s="253">
        <f t="shared" si="13"/>
        <v>1716772.8858284508</v>
      </c>
      <c r="Q30" s="251">
        <f t="shared" si="6"/>
        <v>1.3168781491595152</v>
      </c>
      <c r="R30" s="182">
        <f t="shared" si="7"/>
        <v>0.20271180867724056</v>
      </c>
      <c r="S30" s="97"/>
      <c r="T30" s="97"/>
      <c r="V30" s="109"/>
      <c r="W30" s="109"/>
    </row>
    <row r="31" spans="2:23" x14ac:dyDescent="0.2">
      <c r="B31" s="108" t="s">
        <v>718</v>
      </c>
      <c r="C31" s="76" t="s">
        <v>719</v>
      </c>
      <c r="D31" s="76"/>
      <c r="E31" s="82">
        <f>E32</f>
        <v>16943.580000000002</v>
      </c>
      <c r="F31" s="82">
        <f t="shared" ref="F31:P31" si="19">F32</f>
        <v>2363.8999999999996</v>
      </c>
      <c r="G31" s="82">
        <f t="shared" si="19"/>
        <v>0</v>
      </c>
      <c r="H31" s="82">
        <f t="shared" si="19"/>
        <v>0</v>
      </c>
      <c r="I31" s="83"/>
      <c r="J31" s="256">
        <f t="shared" si="19"/>
        <v>22077.275192092926</v>
      </c>
      <c r="K31" s="256">
        <f t="shared" si="19"/>
        <v>2798.5689279808626</v>
      </c>
      <c r="L31" s="256">
        <f t="shared" si="19"/>
        <v>0</v>
      </c>
      <c r="M31" s="256">
        <f t="shared" si="19"/>
        <v>0</v>
      </c>
      <c r="N31" s="255"/>
      <c r="O31" s="256">
        <f t="shared" si="19"/>
        <v>6218.9610300184468</v>
      </c>
      <c r="P31" s="256">
        <f t="shared" si="19"/>
        <v>1399.2844639904313</v>
      </c>
      <c r="Q31" s="251">
        <f t="shared" si="6"/>
        <v>1.0733435682135503E-3</v>
      </c>
      <c r="R31" s="182">
        <f t="shared" si="7"/>
        <v>1.6522365124177957E-4</v>
      </c>
      <c r="S31" s="97"/>
      <c r="T31" s="97"/>
      <c r="V31" s="109"/>
      <c r="W31" s="109"/>
    </row>
    <row r="32" spans="2:23" x14ac:dyDescent="0.2">
      <c r="B32" s="110"/>
      <c r="C32" s="79" t="s">
        <v>501</v>
      </c>
      <c r="D32" s="80" t="str">
        <f>VLOOKUP($C32,'2021'!$A$2:$O$361,2,FALSE)</f>
        <v>Lubrificantes</v>
      </c>
      <c r="E32" s="80">
        <f>VLOOKUP($C32,'2021'!$A$2:$O$361,15,FALSE)</f>
        <v>16943.580000000002</v>
      </c>
      <c r="F32" s="80">
        <f>VLOOKUP($C32,'2022'!$A$2:$O$361,15,FALSE)</f>
        <v>2363.8999999999996</v>
      </c>
      <c r="G32" s="80">
        <f>VLOOKUP($C32,'2023'!$A$2:$O$361,15,FALSE)</f>
        <v>0</v>
      </c>
      <c r="H32" s="80">
        <f>VLOOKUP($C32,'2024'!$A$2:$O$361,15,FALSE)</f>
        <v>0</v>
      </c>
      <c r="I32" s="81"/>
      <c r="J32" s="252">
        <f t="shared" si="8"/>
        <v>22077.275192092926</v>
      </c>
      <c r="K32" s="252">
        <f t="shared" si="9"/>
        <v>2798.5689279808626</v>
      </c>
      <c r="L32" s="254">
        <f t="shared" si="10"/>
        <v>0</v>
      </c>
      <c r="M32" s="254">
        <f t="shared" si="11"/>
        <v>0</v>
      </c>
      <c r="N32" s="255"/>
      <c r="O32" s="253">
        <f t="shared" si="12"/>
        <v>6218.9610300184468</v>
      </c>
      <c r="P32" s="253">
        <f t="shared" si="13"/>
        <v>1399.2844639904313</v>
      </c>
      <c r="Q32" s="251">
        <f t="shared" si="6"/>
        <v>1.0733435682135503E-3</v>
      </c>
      <c r="R32" s="182">
        <f t="shared" si="7"/>
        <v>1.6522365124177957E-4</v>
      </c>
      <c r="S32" s="97"/>
      <c r="T32" s="97"/>
      <c r="V32" s="109"/>
      <c r="W32" s="109"/>
    </row>
    <row r="33" spans="2:23" x14ac:dyDescent="0.2">
      <c r="E33" s="81"/>
      <c r="F33" s="81"/>
      <c r="G33" s="81"/>
      <c r="H33" s="81"/>
      <c r="I33" s="81"/>
      <c r="J33" s="250"/>
      <c r="K33" s="250"/>
      <c r="L33" s="250"/>
      <c r="M33" s="250"/>
      <c r="N33" s="250"/>
      <c r="O33" s="260"/>
      <c r="P33" s="260"/>
      <c r="Q33" s="251"/>
      <c r="R33" s="182"/>
      <c r="S33" s="97"/>
      <c r="T33" s="97"/>
      <c r="V33" s="109"/>
      <c r="W33" s="109"/>
    </row>
    <row r="34" spans="2:23" x14ac:dyDescent="0.2">
      <c r="B34" s="185" t="s">
        <v>720</v>
      </c>
      <c r="C34" s="186" t="s">
        <v>721</v>
      </c>
      <c r="D34" s="186"/>
      <c r="E34" s="187">
        <f>E35+E37+E38+E40+E42+E44</f>
        <v>1114777.73</v>
      </c>
      <c r="F34" s="187">
        <f>F35+F37+F38+F40+F42+F44</f>
        <v>1612837.2999999998</v>
      </c>
      <c r="G34" s="187">
        <f>G35+G37+G38+G40+G42+G44</f>
        <v>1124813.3499999999</v>
      </c>
      <c r="H34" s="187">
        <f>H35+H37+H38+H40+H42+H44</f>
        <v>1005619.4199999998</v>
      </c>
      <c r="I34" s="188"/>
      <c r="J34" s="246">
        <f>J35+J37+J38+J40+J42+J44</f>
        <v>1452541.5952960746</v>
      </c>
      <c r="K34" s="246">
        <f>K35+K37+K38+K40+K42+K44</f>
        <v>1909402.4085911203</v>
      </c>
      <c r="L34" s="246">
        <f>L35+L37+L38+L40+L42+L44</f>
        <v>1258817.8647227639</v>
      </c>
      <c r="M34" s="246">
        <f>M35+M37+M38+M40+M42+M44</f>
        <v>1075713.0356946643</v>
      </c>
      <c r="N34" s="261"/>
      <c r="O34" s="246">
        <f>O35+O37+O38+O40+O42+O44</f>
        <v>1424118.7260761559</v>
      </c>
      <c r="P34" s="246">
        <f>P35+P37+P38+P40+P42+P44</f>
        <v>1411739.8174143992</v>
      </c>
      <c r="Q34" s="248">
        <f t="shared" si="6"/>
        <v>1.082897646623967</v>
      </c>
      <c r="R34" s="184">
        <f t="shared" si="7"/>
        <v>0.16669434503076516</v>
      </c>
      <c r="S34" s="97"/>
      <c r="T34" s="97"/>
      <c r="V34" s="109"/>
      <c r="W34" s="109"/>
    </row>
    <row r="35" spans="2:23" x14ac:dyDescent="0.2">
      <c r="B35" s="108" t="s">
        <v>722</v>
      </c>
      <c r="C35" s="76" t="s">
        <v>714</v>
      </c>
      <c r="D35" s="76"/>
      <c r="E35" s="82">
        <f>E36</f>
        <v>0</v>
      </c>
      <c r="F35" s="82">
        <f t="shared" ref="F35:P35" si="20">F36</f>
        <v>0</v>
      </c>
      <c r="G35" s="82">
        <f t="shared" si="20"/>
        <v>0</v>
      </c>
      <c r="H35" s="82">
        <f t="shared" si="20"/>
        <v>0</v>
      </c>
      <c r="I35" s="84"/>
      <c r="J35" s="256">
        <f t="shared" si="20"/>
        <v>0</v>
      </c>
      <c r="K35" s="256">
        <f t="shared" si="20"/>
        <v>0</v>
      </c>
      <c r="L35" s="256">
        <f t="shared" si="20"/>
        <v>0</v>
      </c>
      <c r="M35" s="256">
        <f t="shared" si="20"/>
        <v>0</v>
      </c>
      <c r="N35" s="262"/>
      <c r="O35" s="256">
        <f t="shared" si="20"/>
        <v>0</v>
      </c>
      <c r="P35" s="256">
        <f t="shared" si="20"/>
        <v>0</v>
      </c>
      <c r="Q35" s="251">
        <f t="shared" si="6"/>
        <v>0</v>
      </c>
      <c r="R35" s="182">
        <f t="shared" si="7"/>
        <v>0</v>
      </c>
      <c r="S35" s="97"/>
      <c r="T35" s="97"/>
      <c r="V35" s="109"/>
      <c r="W35" s="109"/>
    </row>
    <row r="36" spans="2:23" x14ac:dyDescent="0.2">
      <c r="B36" s="110"/>
      <c r="C36" s="85" t="s">
        <v>505</v>
      </c>
      <c r="D36" s="80" t="str">
        <f>VLOOKUP($C36,'2021'!$A$2:$O$361,2,FALSE)</f>
        <v>Custo do Pessoal de Manutenção</v>
      </c>
      <c r="E36" s="80">
        <f>VLOOKUP($C36,'2021'!$A$2:$O$361,15,FALSE)</f>
        <v>0</v>
      </c>
      <c r="F36" s="80">
        <f>VLOOKUP($C36,'2022'!$A$2:$O$361,15,FALSE)</f>
        <v>0</v>
      </c>
      <c r="G36" s="80">
        <f>VLOOKUP($C36,'2023'!$A$2:$O$361,15,FALSE)</f>
        <v>0</v>
      </c>
      <c r="H36" s="80">
        <f>VLOOKUP($C36,'2024'!$A$2:$O$361,15,FALSE)</f>
        <v>0</v>
      </c>
      <c r="I36" s="81"/>
      <c r="J36" s="254">
        <f t="shared" si="8"/>
        <v>0</v>
      </c>
      <c r="K36" s="254">
        <f t="shared" si="9"/>
        <v>0</v>
      </c>
      <c r="L36" s="254">
        <f t="shared" si="10"/>
        <v>0</v>
      </c>
      <c r="M36" s="254">
        <f t="shared" si="11"/>
        <v>0</v>
      </c>
      <c r="N36" s="255"/>
      <c r="O36" s="253">
        <f t="shared" si="12"/>
        <v>0</v>
      </c>
      <c r="P36" s="253">
        <f t="shared" si="13"/>
        <v>0</v>
      </c>
      <c r="Q36" s="251">
        <f t="shared" si="6"/>
        <v>0</v>
      </c>
      <c r="R36" s="182">
        <f t="shared" si="7"/>
        <v>0</v>
      </c>
      <c r="S36" s="97"/>
      <c r="T36" s="97"/>
      <c r="V36" s="109"/>
      <c r="W36" s="109"/>
    </row>
    <row r="37" spans="2:23" x14ac:dyDescent="0.2">
      <c r="B37" s="108" t="s">
        <v>723</v>
      </c>
      <c r="C37" s="76" t="s">
        <v>724</v>
      </c>
      <c r="D37" s="76"/>
      <c r="E37" s="82">
        <f>E447</f>
        <v>0</v>
      </c>
      <c r="F37" s="82">
        <f t="shared" ref="F37:P37" si="21">F447</f>
        <v>0</v>
      </c>
      <c r="G37" s="82">
        <f t="shared" si="21"/>
        <v>0</v>
      </c>
      <c r="H37" s="102">
        <f>$H$447</f>
        <v>0</v>
      </c>
      <c r="I37" s="83"/>
      <c r="J37" s="256">
        <f t="shared" si="21"/>
        <v>0</v>
      </c>
      <c r="K37" s="256">
        <f t="shared" si="21"/>
        <v>0</v>
      </c>
      <c r="L37" s="256">
        <f t="shared" si="21"/>
        <v>0</v>
      </c>
      <c r="M37" s="256">
        <f t="shared" si="21"/>
        <v>0</v>
      </c>
      <c r="N37" s="262"/>
      <c r="O37" s="256">
        <f>$O$447</f>
        <v>0</v>
      </c>
      <c r="P37" s="256">
        <f t="shared" si="21"/>
        <v>0</v>
      </c>
      <c r="Q37" s="251">
        <f t="shared" si="6"/>
        <v>0</v>
      </c>
      <c r="R37" s="182">
        <f t="shared" si="7"/>
        <v>0</v>
      </c>
      <c r="S37" s="97"/>
      <c r="T37" s="97"/>
      <c r="V37" s="109"/>
      <c r="W37" s="109"/>
    </row>
    <row r="38" spans="2:23" x14ac:dyDescent="0.2">
      <c r="B38" s="108" t="s">
        <v>725</v>
      </c>
      <c r="C38" s="76" t="s">
        <v>589</v>
      </c>
      <c r="D38" s="76"/>
      <c r="E38" s="82">
        <f>E39</f>
        <v>1046621.6100000001</v>
      </c>
      <c r="F38" s="82">
        <f t="shared" ref="F38:P38" si="22">F39</f>
        <v>1389143.8299999998</v>
      </c>
      <c r="G38" s="82">
        <f t="shared" si="22"/>
        <v>939528.82</v>
      </c>
      <c r="H38" s="82">
        <f t="shared" si="22"/>
        <v>817785.07999999984</v>
      </c>
      <c r="I38" s="83"/>
      <c r="J38" s="256">
        <f>J39</f>
        <v>1363735.0138495734</v>
      </c>
      <c r="K38" s="256">
        <f t="shared" si="22"/>
        <v>1644576.6568527983</v>
      </c>
      <c r="L38" s="256">
        <f t="shared" si="22"/>
        <v>1051459.4826225152</v>
      </c>
      <c r="M38" s="256">
        <f t="shared" si="22"/>
        <v>874786.2794382032</v>
      </c>
      <c r="N38" s="262"/>
      <c r="O38" s="256">
        <f t="shared" si="22"/>
        <v>1233639.3581907726</v>
      </c>
      <c r="P38" s="256">
        <f t="shared" si="22"/>
        <v>1207597.2482360443</v>
      </c>
      <c r="Q38" s="251">
        <f t="shared" si="6"/>
        <v>0.92630681805054604</v>
      </c>
      <c r="R38" s="182">
        <f t="shared" si="7"/>
        <v>0.14258975334728599</v>
      </c>
      <c r="S38" s="97"/>
      <c r="T38" s="97"/>
      <c r="V38" s="109"/>
      <c r="W38" s="109"/>
    </row>
    <row r="39" spans="2:23" x14ac:dyDescent="0.2">
      <c r="B39" s="110"/>
      <c r="C39" s="85" t="s">
        <v>509</v>
      </c>
      <c r="D39" s="80" t="str">
        <f>VLOOKUP($C39,'2021'!$A$2:$O$361,2,FALSE)</f>
        <v>Serviços Manutenção Efetuados por Terceiros</v>
      </c>
      <c r="E39" s="80">
        <f>VLOOKUP($C39,'2021'!$A$2:$O$361,15,FALSE)</f>
        <v>1046621.6100000001</v>
      </c>
      <c r="F39" s="80">
        <f>VLOOKUP($C39,'2022'!$A$2:$O$361,15,FALSE)</f>
        <v>1389143.8299999998</v>
      </c>
      <c r="G39" s="80">
        <f>VLOOKUP($C39,'2023'!$A$2:$O$361,15,FALSE)</f>
        <v>939528.82</v>
      </c>
      <c r="H39" s="80">
        <f>VLOOKUP($C39,'2024'!$A$2:$O$361,15,FALSE)</f>
        <v>817785.07999999984</v>
      </c>
      <c r="I39" s="81"/>
      <c r="J39" s="254">
        <f>E39*(1+J$3)</f>
        <v>1363735.0138495734</v>
      </c>
      <c r="K39" s="254">
        <f t="shared" si="9"/>
        <v>1644576.6568527983</v>
      </c>
      <c r="L39" s="254">
        <f t="shared" si="10"/>
        <v>1051459.4826225152</v>
      </c>
      <c r="M39" s="254">
        <f t="shared" si="11"/>
        <v>874786.2794382032</v>
      </c>
      <c r="N39" s="255"/>
      <c r="O39" s="253">
        <f t="shared" si="12"/>
        <v>1233639.3581907726</v>
      </c>
      <c r="P39" s="253">
        <f t="shared" si="13"/>
        <v>1207597.2482360443</v>
      </c>
      <c r="Q39" s="251">
        <f t="shared" si="6"/>
        <v>0.92630681805054604</v>
      </c>
      <c r="R39" s="182">
        <f t="shared" si="7"/>
        <v>0.14258975334728599</v>
      </c>
      <c r="S39" s="97"/>
      <c r="T39" s="97"/>
      <c r="V39" s="109"/>
      <c r="W39" s="109"/>
    </row>
    <row r="40" spans="2:23" x14ac:dyDescent="0.2">
      <c r="B40" s="108" t="s">
        <v>726</v>
      </c>
      <c r="C40" s="76" t="s">
        <v>727</v>
      </c>
      <c r="D40" s="76"/>
      <c r="E40" s="82">
        <f>E41</f>
        <v>0</v>
      </c>
      <c r="F40" s="82">
        <f t="shared" ref="F40:P42" si="23">F41</f>
        <v>0</v>
      </c>
      <c r="G40" s="82">
        <f t="shared" si="23"/>
        <v>0</v>
      </c>
      <c r="H40" s="82">
        <f t="shared" si="23"/>
        <v>0</v>
      </c>
      <c r="I40" s="83"/>
      <c r="J40" s="256">
        <f t="shared" si="23"/>
        <v>0</v>
      </c>
      <c r="K40" s="256">
        <f t="shared" si="23"/>
        <v>0</v>
      </c>
      <c r="L40" s="256">
        <f t="shared" si="23"/>
        <v>0</v>
      </c>
      <c r="M40" s="256">
        <f t="shared" si="23"/>
        <v>0</v>
      </c>
      <c r="N40" s="262"/>
      <c r="O40" s="256">
        <f t="shared" si="23"/>
        <v>0</v>
      </c>
      <c r="P40" s="256">
        <f t="shared" si="23"/>
        <v>0</v>
      </c>
      <c r="Q40" s="251">
        <f t="shared" si="6"/>
        <v>0</v>
      </c>
      <c r="R40" s="182">
        <f t="shared" si="7"/>
        <v>0</v>
      </c>
      <c r="S40" s="97"/>
      <c r="T40" s="97"/>
      <c r="V40" s="109"/>
      <c r="W40" s="109"/>
    </row>
    <row r="41" spans="2:23" x14ac:dyDescent="0.2">
      <c r="B41" s="110"/>
      <c r="C41" s="85" t="s">
        <v>507</v>
      </c>
      <c r="D41" s="80" t="str">
        <f>VLOOKUP($C41,'2021'!$A$2:$O$361,2,FALSE)</f>
        <v>Peças e Acessórios</v>
      </c>
      <c r="E41" s="80">
        <f>VLOOKUP($C41,'2021'!$A$2:$O$361,15,FALSE)</f>
        <v>0</v>
      </c>
      <c r="F41" s="80">
        <f>VLOOKUP($C41,'2022'!$A$2:$O$361,15,FALSE)</f>
        <v>0</v>
      </c>
      <c r="G41" s="80">
        <f>VLOOKUP($C41,'2023'!$A$2:$O$361,15,FALSE)</f>
        <v>0</v>
      </c>
      <c r="H41" s="80">
        <f>VLOOKUP($C41,'2024'!$A$2:$O$361,15,FALSE)</f>
        <v>0</v>
      </c>
      <c r="I41" s="81"/>
      <c r="J41" s="254">
        <f t="shared" si="8"/>
        <v>0</v>
      </c>
      <c r="K41" s="254">
        <f t="shared" si="9"/>
        <v>0</v>
      </c>
      <c r="L41" s="254">
        <f t="shared" si="10"/>
        <v>0</v>
      </c>
      <c r="M41" s="254">
        <f t="shared" si="11"/>
        <v>0</v>
      </c>
      <c r="N41" s="255"/>
      <c r="O41" s="253">
        <f t="shared" si="12"/>
        <v>0</v>
      </c>
      <c r="P41" s="253">
        <f t="shared" si="13"/>
        <v>0</v>
      </c>
      <c r="Q41" s="251">
        <f t="shared" si="6"/>
        <v>0</v>
      </c>
      <c r="R41" s="182">
        <f t="shared" si="7"/>
        <v>0</v>
      </c>
      <c r="S41" s="97"/>
      <c r="T41" s="97"/>
      <c r="V41" s="109"/>
      <c r="W41" s="109"/>
    </row>
    <row r="42" spans="2:23" x14ac:dyDescent="0.2">
      <c r="B42" s="108" t="s">
        <v>756</v>
      </c>
      <c r="C42" s="76" t="s">
        <v>755</v>
      </c>
      <c r="D42" s="76"/>
      <c r="E42" s="82">
        <f>E43</f>
        <v>111.75</v>
      </c>
      <c r="F42" s="82">
        <f t="shared" ref="F42:H42" si="24">F43</f>
        <v>223693.46999999997</v>
      </c>
      <c r="G42" s="82">
        <f t="shared" si="24"/>
        <v>185284.52999999997</v>
      </c>
      <c r="H42" s="82">
        <f t="shared" si="24"/>
        <v>187834.34</v>
      </c>
      <c r="I42" s="83"/>
      <c r="J42" s="256">
        <f>J43</f>
        <v>145.60886794386926</v>
      </c>
      <c r="K42" s="256">
        <f t="shared" si="23"/>
        <v>264825.75173832197</v>
      </c>
      <c r="L42" s="256">
        <f t="shared" si="23"/>
        <v>207358.3821002488</v>
      </c>
      <c r="M42" s="256">
        <f t="shared" si="23"/>
        <v>200926.75625646103</v>
      </c>
      <c r="N42" s="262"/>
      <c r="O42" s="256">
        <f t="shared" si="23"/>
        <v>168314.12474074392</v>
      </c>
      <c r="P42" s="256">
        <f t="shared" si="23"/>
        <v>204142.56917835493</v>
      </c>
      <c r="Q42" s="251">
        <f t="shared" si="6"/>
        <v>0.15659082857342108</v>
      </c>
      <c r="R42" s="182">
        <f t="shared" si="7"/>
        <v>2.4104591683479181E-2</v>
      </c>
      <c r="S42" s="97"/>
      <c r="T42" s="97"/>
      <c r="V42" s="109"/>
      <c r="W42" s="109"/>
    </row>
    <row r="43" spans="2:23" x14ac:dyDescent="0.2">
      <c r="B43" s="110"/>
      <c r="C43" s="85" t="s">
        <v>511</v>
      </c>
      <c r="D43" s="80" t="str">
        <f>VLOOKUP($C43,'2021'!$A$2:$O$361,2,FALSE)</f>
        <v>Outros Custos de Manutenção</v>
      </c>
      <c r="E43" s="80">
        <f>VLOOKUP($C43,'2021'!$A$2:$O$361,15,FALSE)</f>
        <v>111.75</v>
      </c>
      <c r="F43" s="80">
        <f>VLOOKUP($C43,'2022'!$A$2:$O$361,15,FALSE)</f>
        <v>223693.46999999997</v>
      </c>
      <c r="G43" s="80">
        <f>VLOOKUP($C43,'2023'!$A$2:$O$361,15,FALSE)</f>
        <v>185284.52999999997</v>
      </c>
      <c r="H43" s="80">
        <f>VLOOKUP($C43,'2024'!$A$2:$O$361,15,FALSE)</f>
        <v>187834.34</v>
      </c>
      <c r="I43" s="81"/>
      <c r="J43" s="254">
        <f t="shared" si="8"/>
        <v>145.60886794386926</v>
      </c>
      <c r="K43" s="254">
        <f t="shared" si="9"/>
        <v>264825.75173832197</v>
      </c>
      <c r="L43" s="254">
        <f t="shared" si="10"/>
        <v>207358.3821002488</v>
      </c>
      <c r="M43" s="254">
        <f t="shared" si="11"/>
        <v>200926.75625646103</v>
      </c>
      <c r="N43" s="255"/>
      <c r="O43" s="253">
        <f t="shared" si="12"/>
        <v>168314.12474074392</v>
      </c>
      <c r="P43" s="253">
        <f t="shared" si="13"/>
        <v>204142.56917835493</v>
      </c>
      <c r="Q43" s="251">
        <f t="shared" si="6"/>
        <v>0.15659082857342108</v>
      </c>
      <c r="R43" s="182">
        <f t="shared" si="7"/>
        <v>2.4104591683479181E-2</v>
      </c>
      <c r="S43" s="97"/>
      <c r="T43" s="97"/>
      <c r="V43" s="109"/>
      <c r="W43" s="109"/>
    </row>
    <row r="44" spans="2:23" x14ac:dyDescent="0.2">
      <c r="B44" s="108" t="s">
        <v>757</v>
      </c>
      <c r="C44" s="76" t="s">
        <v>677</v>
      </c>
      <c r="D44" s="76"/>
      <c r="E44" s="82">
        <f>SUM(E45:E50)</f>
        <v>68044.37</v>
      </c>
      <c r="F44" s="82">
        <f t="shared" ref="F44:P44" si="25">SUM(F45:F50)</f>
        <v>0</v>
      </c>
      <c r="G44" s="82">
        <f t="shared" si="25"/>
        <v>0</v>
      </c>
      <c r="H44" s="82">
        <f t="shared" si="25"/>
        <v>0</v>
      </c>
      <c r="I44" s="81"/>
      <c r="J44" s="256">
        <f>SUM(J45:J50)</f>
        <v>88660.972578557295</v>
      </c>
      <c r="K44" s="256">
        <f t="shared" si="25"/>
        <v>0</v>
      </c>
      <c r="L44" s="256">
        <f t="shared" si="25"/>
        <v>0</v>
      </c>
      <c r="M44" s="256">
        <f t="shared" si="25"/>
        <v>0</v>
      </c>
      <c r="N44" s="262"/>
      <c r="O44" s="256">
        <f t="shared" si="25"/>
        <v>22165.243144639324</v>
      </c>
      <c r="P44" s="256">
        <f t="shared" si="25"/>
        <v>0</v>
      </c>
      <c r="Q44" s="251">
        <f t="shared" si="6"/>
        <v>0</v>
      </c>
      <c r="R44" s="182">
        <f t="shared" si="7"/>
        <v>0</v>
      </c>
      <c r="S44" s="97"/>
      <c r="T44" s="97"/>
      <c r="V44" s="109"/>
      <c r="W44" s="109"/>
    </row>
    <row r="45" spans="2:23" x14ac:dyDescent="0.2">
      <c r="B45" s="110"/>
      <c r="C45" s="79" t="s">
        <v>477</v>
      </c>
      <c r="D45" s="80" t="str">
        <f>VLOOKUP($C45,'2021'!$A$2:$O$361,2,FALSE)</f>
        <v>IPVA</v>
      </c>
      <c r="E45" s="80">
        <f>VLOOKUP($C45,'2021'!$A$2:$O$361,15,FALSE)</f>
        <v>0</v>
      </c>
      <c r="F45" s="80">
        <f>VLOOKUP($C45,'2022'!$A$2:$O$361,15,FALSE)</f>
        <v>0</v>
      </c>
      <c r="G45" s="80">
        <f>VLOOKUP($C45,'2023'!$A$2:$O$361,15,FALSE)</f>
        <v>0</v>
      </c>
      <c r="H45" s="80">
        <f>VLOOKUP($C45,'2024'!$A$2:$O$361,15,FALSE)</f>
        <v>0</v>
      </c>
      <c r="I45" s="81"/>
      <c r="J45" s="254">
        <f t="shared" si="8"/>
        <v>0</v>
      </c>
      <c r="K45" s="254">
        <f t="shared" si="9"/>
        <v>0</v>
      </c>
      <c r="L45" s="254">
        <f t="shared" si="10"/>
        <v>0</v>
      </c>
      <c r="M45" s="254">
        <f t="shared" si="11"/>
        <v>0</v>
      </c>
      <c r="N45" s="255"/>
      <c r="O45" s="253">
        <f t="shared" si="12"/>
        <v>0</v>
      </c>
      <c r="P45" s="253">
        <f t="shared" si="13"/>
        <v>0</v>
      </c>
      <c r="Q45" s="251">
        <f t="shared" si="6"/>
        <v>0</v>
      </c>
      <c r="R45" s="182">
        <f t="shared" si="7"/>
        <v>0</v>
      </c>
      <c r="S45" s="97"/>
      <c r="T45" s="97"/>
      <c r="V45" s="109"/>
      <c r="W45" s="109"/>
    </row>
    <row r="46" spans="2:23" x14ac:dyDescent="0.2">
      <c r="B46" s="110"/>
      <c r="C46" s="79" t="s">
        <v>479</v>
      </c>
      <c r="D46" s="80" t="str">
        <f>VLOOKUP($C46,'2021'!$A$2:$O$361,2,FALSE)</f>
        <v>Taxas e Vistorias</v>
      </c>
      <c r="E46" s="80">
        <f>VLOOKUP($C46,'2021'!$A$2:$O$361,15,FALSE)</f>
        <v>0</v>
      </c>
      <c r="F46" s="80">
        <f>VLOOKUP($C46,'2022'!$A$2:$O$361,15,FALSE)</f>
        <v>0</v>
      </c>
      <c r="G46" s="80">
        <f>VLOOKUP($C46,'2023'!$A$2:$O$361,15,FALSE)</f>
        <v>0</v>
      </c>
      <c r="H46" s="80">
        <f>VLOOKUP($C46,'2024'!$A$2:$O$361,15,FALSE)</f>
        <v>0</v>
      </c>
      <c r="I46" s="81"/>
      <c r="J46" s="254">
        <f t="shared" si="8"/>
        <v>0</v>
      </c>
      <c r="K46" s="254">
        <f t="shared" si="9"/>
        <v>0</v>
      </c>
      <c r="L46" s="254">
        <f t="shared" si="10"/>
        <v>0</v>
      </c>
      <c r="M46" s="254">
        <f t="shared" si="11"/>
        <v>0</v>
      </c>
      <c r="N46" s="255"/>
      <c r="O46" s="253">
        <f t="shared" si="12"/>
        <v>0</v>
      </c>
      <c r="P46" s="253">
        <f t="shared" si="13"/>
        <v>0</v>
      </c>
      <c r="Q46" s="251">
        <f t="shared" si="6"/>
        <v>0</v>
      </c>
      <c r="R46" s="182">
        <f t="shared" si="7"/>
        <v>0</v>
      </c>
      <c r="S46" s="97"/>
      <c r="T46" s="97"/>
      <c r="V46" s="109"/>
      <c r="W46" s="109"/>
    </row>
    <row r="47" spans="2:23" x14ac:dyDescent="0.2">
      <c r="B47" s="110"/>
      <c r="C47" s="79" t="s">
        <v>481</v>
      </c>
      <c r="D47" s="80" t="str">
        <f>VLOOKUP($C47,'2021'!$A$2:$O$361,2,FALSE)</f>
        <v>Multas</v>
      </c>
      <c r="E47" s="80">
        <f>VLOOKUP($C47,'2021'!$A$2:$O$361,15,FALSE)</f>
        <v>0</v>
      </c>
      <c r="F47" s="80">
        <f>VLOOKUP($C47,'2022'!$A$2:$O$361,15,FALSE)</f>
        <v>0</v>
      </c>
      <c r="G47" s="80">
        <f>VLOOKUP($C47,'2023'!$A$2:$O$361,15,FALSE)</f>
        <v>0</v>
      </c>
      <c r="H47" s="80">
        <f>VLOOKUP($C47,'2024'!$A$2:$O$361,15,FALSE)</f>
        <v>0</v>
      </c>
      <c r="I47" s="81"/>
      <c r="J47" s="254">
        <f t="shared" si="8"/>
        <v>0</v>
      </c>
      <c r="K47" s="254">
        <f t="shared" si="9"/>
        <v>0</v>
      </c>
      <c r="L47" s="254">
        <f t="shared" si="10"/>
        <v>0</v>
      </c>
      <c r="M47" s="254">
        <f t="shared" si="11"/>
        <v>0</v>
      </c>
      <c r="N47" s="255"/>
      <c r="O47" s="253">
        <f t="shared" si="12"/>
        <v>0</v>
      </c>
      <c r="P47" s="253">
        <f t="shared" si="13"/>
        <v>0</v>
      </c>
      <c r="Q47" s="251">
        <f t="shared" si="6"/>
        <v>0</v>
      </c>
      <c r="R47" s="182">
        <f t="shared" si="7"/>
        <v>0</v>
      </c>
      <c r="S47" s="97"/>
      <c r="T47" s="97"/>
      <c r="V47" s="109"/>
      <c r="W47" s="109"/>
    </row>
    <row r="48" spans="2:23" x14ac:dyDescent="0.2">
      <c r="B48" s="110"/>
      <c r="C48" s="86" t="s">
        <v>515</v>
      </c>
      <c r="D48" s="80" t="str">
        <f>VLOOKUP($C48,'2021'!$A$2:$O$361,2,FALSE)</f>
        <v>Outros Custos Operacionais</v>
      </c>
      <c r="E48" s="80">
        <f>VLOOKUP($C48,'2021'!$A$2:$O$361,15,FALSE)</f>
        <v>68044.37</v>
      </c>
      <c r="F48" s="80">
        <f>VLOOKUP($C48,'2022'!$A$2:$O$361,15,FALSE)</f>
        <v>0</v>
      </c>
      <c r="G48" s="80">
        <f>VLOOKUP($C48,'2023'!$A$2:$O$361,15,FALSE)</f>
        <v>0</v>
      </c>
      <c r="H48" s="80">
        <f>VLOOKUP($C48,'2024'!$A$2:$O$361,15,FALSE)</f>
        <v>0</v>
      </c>
      <c r="I48" s="81"/>
      <c r="J48" s="254">
        <f t="shared" si="8"/>
        <v>88660.972578557295</v>
      </c>
      <c r="K48" s="254">
        <f t="shared" si="9"/>
        <v>0</v>
      </c>
      <c r="L48" s="254">
        <f t="shared" si="10"/>
        <v>0</v>
      </c>
      <c r="M48" s="254">
        <f t="shared" si="11"/>
        <v>0</v>
      </c>
      <c r="N48" s="255"/>
      <c r="O48" s="253">
        <f t="shared" si="12"/>
        <v>22165.243144639324</v>
      </c>
      <c r="P48" s="253">
        <f t="shared" si="13"/>
        <v>0</v>
      </c>
      <c r="Q48" s="251">
        <f t="shared" si="6"/>
        <v>0</v>
      </c>
      <c r="R48" s="182">
        <f t="shared" si="7"/>
        <v>0</v>
      </c>
      <c r="S48" s="97"/>
      <c r="T48" s="97"/>
      <c r="V48" s="109"/>
      <c r="W48" s="109"/>
    </row>
    <row r="49" spans="2:23" x14ac:dyDescent="0.2">
      <c r="B49" s="110"/>
      <c r="C49" s="86" t="s">
        <v>493</v>
      </c>
      <c r="D49" s="80" t="str">
        <f>VLOOKUP($C49,'2021'!$A$2:$O$361,2,FALSE)</f>
        <v>Custas Judiciais e Advocatícias</v>
      </c>
      <c r="E49" s="80">
        <f>VLOOKUP($C49,'2021'!$A$2:$O$361,15,FALSE)</f>
        <v>0</v>
      </c>
      <c r="F49" s="80">
        <f>VLOOKUP($C49,'2022'!$A$2:$O$361,15,FALSE)</f>
        <v>0</v>
      </c>
      <c r="G49" s="80">
        <f>VLOOKUP($C49,'2023'!$A$2:$O$361,15,FALSE)</f>
        <v>0</v>
      </c>
      <c r="H49" s="80">
        <f>VLOOKUP($C49,'2024'!$A$2:$O$361,15,FALSE)</f>
        <v>0</v>
      </c>
      <c r="I49" s="81"/>
      <c r="J49" s="254">
        <f t="shared" si="8"/>
        <v>0</v>
      </c>
      <c r="K49" s="254">
        <f t="shared" si="9"/>
        <v>0</v>
      </c>
      <c r="L49" s="254">
        <f t="shared" si="10"/>
        <v>0</v>
      </c>
      <c r="M49" s="254">
        <f t="shared" si="11"/>
        <v>0</v>
      </c>
      <c r="N49" s="255"/>
      <c r="O49" s="253">
        <f t="shared" si="12"/>
        <v>0</v>
      </c>
      <c r="P49" s="253">
        <f t="shared" si="13"/>
        <v>0</v>
      </c>
      <c r="Q49" s="251">
        <f t="shared" si="6"/>
        <v>0</v>
      </c>
      <c r="R49" s="182">
        <f t="shared" si="7"/>
        <v>0</v>
      </c>
      <c r="S49" s="97"/>
      <c r="T49" s="97"/>
      <c r="V49" s="109"/>
      <c r="W49" s="109"/>
    </row>
    <row r="50" spans="2:23" x14ac:dyDescent="0.2">
      <c r="B50" s="110"/>
      <c r="C50" s="87" t="s">
        <v>513</v>
      </c>
      <c r="D50" s="88" t="str">
        <f>VLOOKUP($C50,'2021'!$A$2:$O$361,2,FALSE)</f>
        <v>Custos de Integração com o Transporte de Fretamento Intra e Inter Modal</v>
      </c>
      <c r="E50" s="88">
        <f>VLOOKUP($C50,'2021'!$A$2:$O$361,15,FALSE)</f>
        <v>0</v>
      </c>
      <c r="F50" s="88">
        <f>VLOOKUP($C50,'2022'!$A$2:$O$361,15,FALSE)</f>
        <v>0</v>
      </c>
      <c r="G50" s="88">
        <f>VLOOKUP($C50,'2023'!$A$2:$O$361,15,FALSE)</f>
        <v>0</v>
      </c>
      <c r="H50" s="88">
        <f>VLOOKUP($C50,'2024'!$A$2:$O$361,15,FALSE)</f>
        <v>0</v>
      </c>
      <c r="I50" s="81"/>
      <c r="J50" s="254">
        <f t="shared" si="8"/>
        <v>0</v>
      </c>
      <c r="K50" s="254">
        <f t="shared" si="9"/>
        <v>0</v>
      </c>
      <c r="L50" s="254">
        <f t="shared" si="10"/>
        <v>0</v>
      </c>
      <c r="M50" s="254">
        <f t="shared" si="11"/>
        <v>0</v>
      </c>
      <c r="N50" s="255"/>
      <c r="O50" s="253">
        <f t="shared" si="12"/>
        <v>0</v>
      </c>
      <c r="P50" s="253">
        <f t="shared" si="13"/>
        <v>0</v>
      </c>
      <c r="Q50" s="251">
        <f t="shared" si="6"/>
        <v>0</v>
      </c>
      <c r="R50" s="182">
        <f t="shared" si="7"/>
        <v>0</v>
      </c>
      <c r="S50" s="97"/>
      <c r="T50" s="97"/>
      <c r="V50" s="109"/>
      <c r="W50" s="109"/>
    </row>
    <row r="51" spans="2:23" x14ac:dyDescent="0.2">
      <c r="D51" s="90"/>
      <c r="E51" s="81"/>
      <c r="F51" s="81"/>
      <c r="G51" s="81"/>
      <c r="H51" s="81"/>
      <c r="I51" s="81"/>
      <c r="J51" s="250"/>
      <c r="K51" s="250"/>
      <c r="L51" s="250"/>
      <c r="M51" s="250"/>
      <c r="N51" s="250"/>
      <c r="O51" s="260"/>
      <c r="P51" s="260"/>
      <c r="Q51" s="251"/>
      <c r="R51" s="182"/>
      <c r="S51" s="97"/>
      <c r="T51" s="97"/>
      <c r="V51" s="109"/>
      <c r="W51" s="109"/>
    </row>
    <row r="52" spans="2:23" x14ac:dyDescent="0.2">
      <c r="B52" s="185" t="s">
        <v>728</v>
      </c>
      <c r="C52" s="186" t="s">
        <v>476</v>
      </c>
      <c r="D52" s="186"/>
      <c r="E52" s="187">
        <f>E53+E54+E56</f>
        <v>0</v>
      </c>
      <c r="F52" s="187">
        <f t="shared" ref="F52:P52" si="26">F53+F54+F56</f>
        <v>0</v>
      </c>
      <c r="G52" s="187">
        <f t="shared" si="26"/>
        <v>0</v>
      </c>
      <c r="H52" s="187">
        <f t="shared" si="26"/>
        <v>0</v>
      </c>
      <c r="I52" s="188"/>
      <c r="J52" s="246">
        <f t="shared" si="26"/>
        <v>0</v>
      </c>
      <c r="K52" s="246">
        <f t="shared" si="26"/>
        <v>0</v>
      </c>
      <c r="L52" s="246">
        <f t="shared" si="26"/>
        <v>0</v>
      </c>
      <c r="M52" s="246">
        <f t="shared" si="26"/>
        <v>0</v>
      </c>
      <c r="N52" s="261"/>
      <c r="O52" s="246">
        <f t="shared" si="26"/>
        <v>0</v>
      </c>
      <c r="P52" s="246">
        <f t="shared" si="26"/>
        <v>0</v>
      </c>
      <c r="Q52" s="248">
        <f t="shared" si="6"/>
        <v>0</v>
      </c>
      <c r="R52" s="184">
        <f t="shared" si="7"/>
        <v>0</v>
      </c>
      <c r="S52" s="97"/>
      <c r="T52" s="97"/>
      <c r="V52" s="109"/>
      <c r="W52" s="109"/>
    </row>
    <row r="53" spans="2:23" x14ac:dyDescent="0.2">
      <c r="B53" s="110"/>
      <c r="C53" s="85" t="s">
        <v>475</v>
      </c>
      <c r="D53" s="80" t="str">
        <f>VLOOKUP($C53,'2021'!$A$2:$O$361,2,FALSE)</f>
        <v>Seguros</v>
      </c>
      <c r="E53" s="80">
        <f>VLOOKUP($C53,'2021'!$A$2:$O$361,15,FALSE)</f>
        <v>0</v>
      </c>
      <c r="F53" s="80">
        <f>VLOOKUP($C53,'2022'!$A$2:$O$361,15,FALSE)</f>
        <v>0</v>
      </c>
      <c r="G53" s="80">
        <f>VLOOKUP($C53,'2023'!$A$2:$O$361,15,FALSE)</f>
        <v>0</v>
      </c>
      <c r="H53" s="80">
        <f>VLOOKUP($C53,'2024'!$A$2:$O$361,15,FALSE)</f>
        <v>0</v>
      </c>
      <c r="I53" s="81"/>
      <c r="J53" s="254">
        <f>E53*(1+J$3)</f>
        <v>0</v>
      </c>
      <c r="K53" s="254">
        <f t="shared" si="9"/>
        <v>0</v>
      </c>
      <c r="L53" s="254">
        <f t="shared" si="10"/>
        <v>0</v>
      </c>
      <c r="M53" s="254">
        <f t="shared" si="11"/>
        <v>0</v>
      </c>
      <c r="N53" s="255"/>
      <c r="O53" s="253">
        <f t="shared" si="12"/>
        <v>0</v>
      </c>
      <c r="P53" s="253">
        <f t="shared" si="13"/>
        <v>0</v>
      </c>
      <c r="Q53" s="251">
        <f t="shared" si="6"/>
        <v>0</v>
      </c>
      <c r="R53" s="182">
        <f t="shared" si="7"/>
        <v>0</v>
      </c>
      <c r="S53" s="97"/>
      <c r="T53" s="97"/>
      <c r="V53" s="109"/>
      <c r="W53" s="109"/>
    </row>
    <row r="54" spans="2:23" x14ac:dyDescent="0.2">
      <c r="B54" s="108" t="s">
        <v>729</v>
      </c>
      <c r="C54" s="76" t="s">
        <v>676</v>
      </c>
      <c r="D54" s="76"/>
      <c r="E54" s="91"/>
      <c r="F54" s="91"/>
      <c r="G54" s="91"/>
      <c r="H54" s="91"/>
      <c r="I54" s="92"/>
      <c r="J54" s="254"/>
      <c r="K54" s="254"/>
      <c r="L54" s="254"/>
      <c r="M54" s="254"/>
      <c r="N54" s="255"/>
      <c r="O54" s="253"/>
      <c r="P54" s="253"/>
      <c r="Q54" s="251">
        <f t="shared" si="6"/>
        <v>0</v>
      </c>
      <c r="R54" s="182">
        <f t="shared" si="7"/>
        <v>0</v>
      </c>
      <c r="S54" s="97"/>
      <c r="T54" s="97"/>
      <c r="V54" s="109"/>
      <c r="W54" s="109"/>
    </row>
    <row r="55" spans="2:23" x14ac:dyDescent="0.2">
      <c r="B55" s="110"/>
      <c r="C55" s="85"/>
      <c r="D55" s="85"/>
      <c r="E55" s="79"/>
      <c r="F55" s="79"/>
      <c r="G55" s="79"/>
      <c r="H55" s="79"/>
      <c r="I55" s="72"/>
      <c r="J55" s="254"/>
      <c r="K55" s="254"/>
      <c r="L55" s="254"/>
      <c r="M55" s="254"/>
      <c r="N55" s="255"/>
      <c r="O55" s="253"/>
      <c r="P55" s="253"/>
      <c r="Q55" s="251">
        <f t="shared" si="6"/>
        <v>0</v>
      </c>
      <c r="R55" s="182">
        <f t="shared" si="7"/>
        <v>0</v>
      </c>
      <c r="S55" s="97"/>
      <c r="T55" s="97"/>
      <c r="V55" s="109"/>
      <c r="W55" s="109"/>
    </row>
    <row r="56" spans="2:23" x14ac:dyDescent="0.2">
      <c r="B56" s="108" t="s">
        <v>730</v>
      </c>
      <c r="C56" s="76" t="s">
        <v>731</v>
      </c>
      <c r="D56" s="76"/>
      <c r="E56" s="91"/>
      <c r="F56" s="91"/>
      <c r="G56" s="91"/>
      <c r="H56" s="91"/>
      <c r="I56" s="92"/>
      <c r="J56" s="254"/>
      <c r="K56" s="254"/>
      <c r="L56" s="254"/>
      <c r="M56" s="254"/>
      <c r="N56" s="255"/>
      <c r="O56" s="253"/>
      <c r="P56" s="253"/>
      <c r="Q56" s="251">
        <f t="shared" si="6"/>
        <v>0</v>
      </c>
      <c r="R56" s="182">
        <f t="shared" si="7"/>
        <v>0</v>
      </c>
      <c r="S56" s="97"/>
      <c r="T56" s="97"/>
      <c r="V56" s="109"/>
      <c r="W56" s="109"/>
    </row>
    <row r="57" spans="2:23" x14ac:dyDescent="0.2">
      <c r="I57" s="72"/>
      <c r="J57" s="250"/>
      <c r="K57" s="250"/>
      <c r="L57" s="250"/>
      <c r="M57" s="250"/>
      <c r="N57" s="250"/>
      <c r="O57" s="260"/>
      <c r="P57" s="260"/>
      <c r="Q57" s="251"/>
      <c r="R57" s="182"/>
      <c r="S57" s="97"/>
      <c r="T57" s="97"/>
      <c r="V57" s="109"/>
      <c r="W57" s="109"/>
    </row>
    <row r="58" spans="2:23" x14ac:dyDescent="0.2">
      <c r="B58" s="191"/>
      <c r="C58" s="192" t="s">
        <v>769</v>
      </c>
      <c r="D58" s="192"/>
      <c r="E58" s="193">
        <f>E7+E28+E34+E52</f>
        <v>5471107.3499999996</v>
      </c>
      <c r="F58" s="193">
        <f>F7+F28+F34+F52</f>
        <v>5342236.63</v>
      </c>
      <c r="G58" s="193">
        <f>G7+G28+G34+G52</f>
        <v>5215245.2399999993</v>
      </c>
      <c r="H58" s="193">
        <f>H7+H28+H34+H52</f>
        <v>5029986.7200000007</v>
      </c>
      <c r="I58" s="194"/>
      <c r="J58" s="263">
        <f>J7+J28+J34+J52</f>
        <v>7128785.2137170685</v>
      </c>
      <c r="K58" s="263">
        <f>K7+K28+K34+K52</f>
        <v>6324555.7928166166</v>
      </c>
      <c r="L58" s="263">
        <f>L7+L28+L34+L52</f>
        <v>5836562.907990342</v>
      </c>
      <c r="M58" s="263">
        <f>M7+M28+M34+M52</f>
        <v>5380586.5086366851</v>
      </c>
      <c r="N58" s="264"/>
      <c r="O58" s="263">
        <f>O7+O28+O34+O52</f>
        <v>6167622.6057901783</v>
      </c>
      <c r="P58" s="263">
        <f>P7+P28+P34+P52</f>
        <v>5963986.5510743111</v>
      </c>
      <c r="Q58" s="265">
        <f t="shared" si="6"/>
        <v>4.5747714422930237</v>
      </c>
      <c r="R58" s="183">
        <f t="shared" si="7"/>
        <v>0.70421108736908267</v>
      </c>
      <c r="S58" s="97"/>
      <c r="T58" s="97"/>
      <c r="V58" s="109"/>
      <c r="W58" s="109"/>
    </row>
    <row r="59" spans="2:23" x14ac:dyDescent="0.2">
      <c r="I59" s="72"/>
      <c r="J59" s="250"/>
      <c r="K59" s="250"/>
      <c r="L59" s="250"/>
      <c r="M59" s="250"/>
      <c r="N59" s="250"/>
      <c r="O59" s="260"/>
      <c r="P59" s="260"/>
      <c r="Q59" s="251"/>
      <c r="R59" s="182"/>
      <c r="S59" s="97"/>
      <c r="T59" s="97"/>
      <c r="V59" s="109"/>
      <c r="W59" s="109"/>
    </row>
    <row r="60" spans="2:23" x14ac:dyDescent="0.2">
      <c r="B60" s="185" t="s">
        <v>732</v>
      </c>
      <c r="C60" s="186" t="s">
        <v>733</v>
      </c>
      <c r="D60" s="186"/>
      <c r="E60" s="187">
        <f>E61+E73+E82+E89+E91</f>
        <v>679207.31</v>
      </c>
      <c r="F60" s="187">
        <f>F61+F73+F82+F89+F91</f>
        <v>841788.50999999989</v>
      </c>
      <c r="G60" s="187">
        <f>G61+G73+G82+G89+G91</f>
        <v>1135949.73</v>
      </c>
      <c r="H60" s="187">
        <f>H61+H73+H82+H89+H91</f>
        <v>1231995.3500000001</v>
      </c>
      <c r="I60" s="188"/>
      <c r="J60" s="246">
        <f>J61+J73+J82+J89+J91</f>
        <v>884998.72490649368</v>
      </c>
      <c r="K60" s="246">
        <f>K61+K73+K82+K89+K91</f>
        <v>996574.79927971063</v>
      </c>
      <c r="L60" s="246">
        <f>L61+L73+L82+L89+L91</f>
        <v>1271280.976129062</v>
      </c>
      <c r="M60" s="246">
        <f>M61+M73+M82+M89+M91</f>
        <v>1317867.8052082672</v>
      </c>
      <c r="N60" s="261"/>
      <c r="O60" s="246">
        <f>O61+O73+O82+O89+O91</f>
        <v>1117680.5763808831</v>
      </c>
      <c r="P60" s="246">
        <f>P61+P73+P82+P89+P91</f>
        <v>1138241.8264379404</v>
      </c>
      <c r="Q60" s="248">
        <f t="shared" si="6"/>
        <v>0.87310663050937865</v>
      </c>
      <c r="R60" s="184">
        <f t="shared" si="7"/>
        <v>0.13440045637601997</v>
      </c>
      <c r="S60" s="97"/>
      <c r="T60" s="97"/>
      <c r="V60" s="109"/>
      <c r="W60" s="109"/>
    </row>
    <row r="61" spans="2:23" x14ac:dyDescent="0.2">
      <c r="B61" s="108" t="s">
        <v>734</v>
      </c>
      <c r="C61" s="76" t="s">
        <v>714</v>
      </c>
      <c r="D61" s="76"/>
      <c r="E61" s="82">
        <f>SUM(E62:E72)</f>
        <v>204480.76000000004</v>
      </c>
      <c r="F61" s="82">
        <f t="shared" ref="F61:H61" si="27">SUM(F62:F72)</f>
        <v>238642.52</v>
      </c>
      <c r="G61" s="82">
        <f t="shared" si="27"/>
        <v>258777.54999999996</v>
      </c>
      <c r="H61" s="82">
        <f t="shared" si="27"/>
        <v>230448.41999999998</v>
      </c>
      <c r="I61" s="84"/>
      <c r="J61" s="256">
        <f t="shared" ref="J61:M61" si="28">SUM(J62:J72)</f>
        <v>266435.90138614789</v>
      </c>
      <c r="K61" s="256">
        <f t="shared" si="28"/>
        <v>282523.60140744178</v>
      </c>
      <c r="L61" s="256">
        <f t="shared" si="28"/>
        <v>289606.98495371547</v>
      </c>
      <c r="M61" s="256">
        <f t="shared" si="28"/>
        <v>246511.11993167255</v>
      </c>
      <c r="N61" s="262"/>
      <c r="O61" s="256">
        <f t="shared" ref="O61:P61" si="29">SUM(O62:O72)</f>
        <v>271269.40191974444</v>
      </c>
      <c r="P61" s="256">
        <f t="shared" si="29"/>
        <v>275986.08346519695</v>
      </c>
      <c r="Q61" s="251">
        <f t="shared" si="6"/>
        <v>0.21169954732366905</v>
      </c>
      <c r="R61" s="182">
        <f t="shared" si="7"/>
        <v>3.2587675755363914E-2</v>
      </c>
      <c r="S61" s="97"/>
      <c r="T61" s="97"/>
      <c r="V61" s="109"/>
      <c r="W61" s="109"/>
    </row>
    <row r="62" spans="2:23" x14ac:dyDescent="0.2">
      <c r="B62" s="110"/>
      <c r="C62" s="79" t="s">
        <v>529</v>
      </c>
      <c r="D62" s="80" t="s">
        <v>530</v>
      </c>
      <c r="E62" s="80">
        <f>VLOOKUP($C62,'2021'!$A$2:$O$361,15,FALSE)</f>
        <v>0</v>
      </c>
      <c r="F62" s="80">
        <f>VLOOKUP($C62,'2022'!$A$2:$O$361,15,FALSE)</f>
        <v>0</v>
      </c>
      <c r="G62" s="80">
        <f>VLOOKUP($C62,'2023'!$A$2:$O$361,15,FALSE)</f>
        <v>0</v>
      </c>
      <c r="H62" s="80">
        <f>VLOOKUP($C62,'2024'!$A$2:$O$361,15,FALSE)</f>
        <v>0</v>
      </c>
      <c r="I62" s="81"/>
      <c r="J62" s="254">
        <f t="shared" si="8"/>
        <v>0</v>
      </c>
      <c r="K62" s="254">
        <f t="shared" si="9"/>
        <v>0</v>
      </c>
      <c r="L62" s="254">
        <f t="shared" si="10"/>
        <v>0</v>
      </c>
      <c r="M62" s="254">
        <f t="shared" si="11"/>
        <v>0</v>
      </c>
      <c r="N62" s="255"/>
      <c r="O62" s="253">
        <f t="shared" si="12"/>
        <v>0</v>
      </c>
      <c r="P62" s="253">
        <f t="shared" si="13"/>
        <v>0</v>
      </c>
      <c r="Q62" s="251">
        <f t="shared" si="6"/>
        <v>0</v>
      </c>
      <c r="R62" s="182">
        <f t="shared" si="7"/>
        <v>0</v>
      </c>
      <c r="S62" s="97"/>
      <c r="T62" s="97"/>
      <c r="V62" s="109"/>
      <c r="W62" s="109"/>
    </row>
    <row r="63" spans="2:23" x14ac:dyDescent="0.2">
      <c r="B63" s="110"/>
      <c r="C63" s="79" t="s">
        <v>534</v>
      </c>
      <c r="D63" s="80" t="s">
        <v>424</v>
      </c>
      <c r="E63" s="80">
        <f>VLOOKUP($C63,'2021'!$A$2:$O$361,15,FALSE)</f>
        <v>173047.78000000003</v>
      </c>
      <c r="F63" s="80">
        <f>VLOOKUP($C63,'2022'!$A$2:$O$361,15,FALSE)</f>
        <v>196798.12</v>
      </c>
      <c r="G63" s="80">
        <f>VLOOKUP($C63,'2023'!$A$2:$O$361,15,FALSE)</f>
        <v>218469.15999999997</v>
      </c>
      <c r="H63" s="80">
        <f>VLOOKUP($C63,'2024'!$A$2:$O$361,15,FALSE)</f>
        <v>184506.53999999998</v>
      </c>
      <c r="I63" s="81"/>
      <c r="J63" s="254">
        <f t="shared" si="8"/>
        <v>225479.1171901543</v>
      </c>
      <c r="K63" s="254">
        <f t="shared" si="9"/>
        <v>232984.9417137143</v>
      </c>
      <c r="L63" s="254">
        <f t="shared" si="10"/>
        <v>244496.45934498898</v>
      </c>
      <c r="M63" s="254">
        <f t="shared" si="11"/>
        <v>197367.00216958718</v>
      </c>
      <c r="N63" s="255"/>
      <c r="O63" s="253">
        <f t="shared" si="12"/>
        <v>225081.88010461119</v>
      </c>
      <c r="P63" s="253">
        <f t="shared" si="13"/>
        <v>229232.0294519343</v>
      </c>
      <c r="Q63" s="251">
        <f t="shared" si="6"/>
        <v>0.17583610107348074</v>
      </c>
      <c r="R63" s="182">
        <f t="shared" si="7"/>
        <v>2.7067085973071111E-2</v>
      </c>
      <c r="S63" s="97"/>
      <c r="T63" s="97"/>
      <c r="V63" s="109"/>
      <c r="W63" s="109"/>
    </row>
    <row r="64" spans="2:23" x14ac:dyDescent="0.2">
      <c r="B64" s="110"/>
      <c r="C64" s="79" t="s">
        <v>535</v>
      </c>
      <c r="D64" s="80" t="s">
        <v>426</v>
      </c>
      <c r="E64" s="80">
        <f>VLOOKUP($C64,'2021'!$A$2:$O$361,15,FALSE)</f>
        <v>0</v>
      </c>
      <c r="F64" s="80">
        <f>VLOOKUP($C64,'2022'!$A$2:$O$361,15,FALSE)</f>
        <v>0</v>
      </c>
      <c r="G64" s="80">
        <f>VLOOKUP($C64,'2023'!$A$2:$O$361,15,FALSE)</f>
        <v>0</v>
      </c>
      <c r="H64" s="80">
        <f>VLOOKUP($C64,'2024'!$A$2:$O$361,15,FALSE)</f>
        <v>0</v>
      </c>
      <c r="I64" s="81"/>
      <c r="J64" s="254">
        <f t="shared" si="8"/>
        <v>0</v>
      </c>
      <c r="K64" s="254">
        <f t="shared" si="9"/>
        <v>0</v>
      </c>
      <c r="L64" s="254">
        <f t="shared" si="10"/>
        <v>0</v>
      </c>
      <c r="M64" s="254">
        <f t="shared" si="11"/>
        <v>0</v>
      </c>
      <c r="N64" s="255"/>
      <c r="O64" s="253">
        <f t="shared" si="12"/>
        <v>0</v>
      </c>
      <c r="P64" s="253">
        <f t="shared" si="13"/>
        <v>0</v>
      </c>
      <c r="Q64" s="251">
        <f t="shared" si="6"/>
        <v>0</v>
      </c>
      <c r="R64" s="182">
        <f t="shared" si="7"/>
        <v>0</v>
      </c>
      <c r="S64" s="97"/>
      <c r="T64" s="97"/>
      <c r="V64" s="109"/>
      <c r="W64" s="109"/>
    </row>
    <row r="65" spans="2:23" x14ac:dyDescent="0.2">
      <c r="B65" s="110"/>
      <c r="C65" s="79" t="s">
        <v>536</v>
      </c>
      <c r="D65" s="80" t="s">
        <v>428</v>
      </c>
      <c r="E65" s="80">
        <f>VLOOKUP($C65,'2021'!$A$2:$O$361,15,FALSE)</f>
        <v>0</v>
      </c>
      <c r="F65" s="80">
        <f>VLOOKUP($C65,'2022'!$A$2:$O$361,15,FALSE)</f>
        <v>0</v>
      </c>
      <c r="G65" s="80">
        <f>VLOOKUP($C65,'2023'!$A$2:$O$361,15,FALSE)</f>
        <v>0</v>
      </c>
      <c r="H65" s="80">
        <f>VLOOKUP($C65,'2024'!$A$2:$O$361,15,FALSE)</f>
        <v>0</v>
      </c>
      <c r="I65" s="81"/>
      <c r="J65" s="254">
        <f t="shared" si="8"/>
        <v>0</v>
      </c>
      <c r="K65" s="254">
        <f t="shared" si="9"/>
        <v>0</v>
      </c>
      <c r="L65" s="254">
        <f t="shared" si="10"/>
        <v>0</v>
      </c>
      <c r="M65" s="254">
        <f t="shared" si="11"/>
        <v>0</v>
      </c>
      <c r="N65" s="255"/>
      <c r="O65" s="253">
        <f t="shared" si="12"/>
        <v>0</v>
      </c>
      <c r="P65" s="253">
        <f t="shared" si="13"/>
        <v>0</v>
      </c>
      <c r="Q65" s="251">
        <f t="shared" si="6"/>
        <v>0</v>
      </c>
      <c r="R65" s="182">
        <f t="shared" si="7"/>
        <v>0</v>
      </c>
      <c r="S65" s="97"/>
      <c r="T65" s="97"/>
      <c r="V65" s="109"/>
      <c r="W65" s="109"/>
    </row>
    <row r="66" spans="2:23" x14ac:dyDescent="0.2">
      <c r="B66" s="110"/>
      <c r="C66" s="79" t="s">
        <v>542</v>
      </c>
      <c r="D66" s="80" t="s">
        <v>440</v>
      </c>
      <c r="E66" s="80">
        <f>VLOOKUP($C66,'2021'!$A$2:$O$361,15,FALSE)</f>
        <v>30203.940000000002</v>
      </c>
      <c r="F66" s="80">
        <f>VLOOKUP($C66,'2022'!$A$2:$O$361,15,FALSE)</f>
        <v>36105.72</v>
      </c>
      <c r="G66" s="80">
        <f>VLOOKUP($C66,'2023'!$A$2:$O$361,15,FALSE)</f>
        <v>35608.539999999994</v>
      </c>
      <c r="H66" s="80">
        <f>VLOOKUP($C66,'2024'!$A$2:$O$361,15,FALSE)</f>
        <v>39044.58</v>
      </c>
      <c r="I66" s="81"/>
      <c r="J66" s="254">
        <f t="shared" si="8"/>
        <v>39355.360276013875</v>
      </c>
      <c r="K66" s="254">
        <f t="shared" si="9"/>
        <v>42744.763363245991</v>
      </c>
      <c r="L66" s="254">
        <f t="shared" si="10"/>
        <v>39850.759495960039</v>
      </c>
      <c r="M66" s="254">
        <f t="shared" si="11"/>
        <v>41766.062631550194</v>
      </c>
      <c r="N66" s="255"/>
      <c r="O66" s="253">
        <f t="shared" si="12"/>
        <v>40929.236441692527</v>
      </c>
      <c r="P66" s="253">
        <f t="shared" si="13"/>
        <v>40808.41106375512</v>
      </c>
      <c r="Q66" s="251">
        <f t="shared" si="6"/>
        <v>3.1302745561388415E-2</v>
      </c>
      <c r="R66" s="182">
        <f t="shared" si="7"/>
        <v>4.8185446568176585E-3</v>
      </c>
      <c r="S66" s="97"/>
      <c r="T66" s="97"/>
      <c r="V66" s="109"/>
      <c r="W66" s="109"/>
    </row>
    <row r="67" spans="2:23" x14ac:dyDescent="0.2">
      <c r="B67" s="110"/>
      <c r="C67" s="79" t="s">
        <v>544</v>
      </c>
      <c r="D67" s="80" t="s">
        <v>444</v>
      </c>
      <c r="E67" s="80">
        <f>VLOOKUP($C67,'2021'!$A$2:$O$361,15,FALSE)</f>
        <v>0</v>
      </c>
      <c r="F67" s="80">
        <f>VLOOKUP($C67,'2022'!$A$2:$O$361,15,FALSE)</f>
        <v>0</v>
      </c>
      <c r="G67" s="80">
        <f>VLOOKUP($C67,'2023'!$A$2:$O$361,15,FALSE)</f>
        <v>0</v>
      </c>
      <c r="H67" s="80">
        <f>VLOOKUP($C67,'2024'!$A$2:$O$361,15,FALSE)</f>
        <v>0</v>
      </c>
      <c r="I67" s="81"/>
      <c r="J67" s="254">
        <f t="shared" si="8"/>
        <v>0</v>
      </c>
      <c r="K67" s="254">
        <f t="shared" si="9"/>
        <v>0</v>
      </c>
      <c r="L67" s="254">
        <f t="shared" si="10"/>
        <v>0</v>
      </c>
      <c r="M67" s="254">
        <f t="shared" si="11"/>
        <v>0</v>
      </c>
      <c r="N67" s="255"/>
      <c r="O67" s="253">
        <f t="shared" si="12"/>
        <v>0</v>
      </c>
      <c r="P67" s="253">
        <f t="shared" si="13"/>
        <v>0</v>
      </c>
      <c r="Q67" s="251">
        <f t="shared" si="6"/>
        <v>0</v>
      </c>
      <c r="R67" s="182">
        <f t="shared" si="7"/>
        <v>0</v>
      </c>
      <c r="S67" s="97"/>
      <c r="T67" s="97"/>
      <c r="V67" s="109"/>
      <c r="W67" s="109"/>
    </row>
    <row r="68" spans="2:23" ht="11.25" customHeight="1" x14ac:dyDescent="0.2">
      <c r="B68" s="110"/>
      <c r="C68" s="79" t="s">
        <v>545</v>
      </c>
      <c r="D68" s="80" t="s">
        <v>446</v>
      </c>
      <c r="E68" s="80">
        <f>VLOOKUP($C68,'2021'!$A$2:$O$361,15,FALSE)</f>
        <v>0</v>
      </c>
      <c r="F68" s="80">
        <f>VLOOKUP($C68,'2022'!$A$2:$O$361,15,FALSE)</f>
        <v>0</v>
      </c>
      <c r="G68" s="80">
        <f>VLOOKUP($C68,'2023'!$A$2:$O$361,15,FALSE)</f>
        <v>0</v>
      </c>
      <c r="H68" s="80">
        <f>VLOOKUP($C68,'2024'!$A$2:$O$361,15,FALSE)</f>
        <v>0</v>
      </c>
      <c r="I68" s="81"/>
      <c r="J68" s="254">
        <f t="shared" si="8"/>
        <v>0</v>
      </c>
      <c r="K68" s="254">
        <f t="shared" si="9"/>
        <v>0</v>
      </c>
      <c r="L68" s="254">
        <f t="shared" si="10"/>
        <v>0</v>
      </c>
      <c r="M68" s="254">
        <f t="shared" si="11"/>
        <v>0</v>
      </c>
      <c r="N68" s="255"/>
      <c r="O68" s="253">
        <f t="shared" si="12"/>
        <v>0</v>
      </c>
      <c r="P68" s="253">
        <f t="shared" si="13"/>
        <v>0</v>
      </c>
      <c r="Q68" s="251">
        <f t="shared" si="6"/>
        <v>0</v>
      </c>
      <c r="R68" s="182">
        <f t="shared" si="7"/>
        <v>0</v>
      </c>
      <c r="S68" s="97"/>
      <c r="T68" s="97"/>
      <c r="V68" s="109"/>
      <c r="W68" s="109"/>
    </row>
    <row r="69" spans="2:23" x14ac:dyDescent="0.2">
      <c r="B69" s="110"/>
      <c r="C69" s="79" t="s">
        <v>546</v>
      </c>
      <c r="D69" s="80" t="s">
        <v>448</v>
      </c>
      <c r="E69" s="80">
        <f>VLOOKUP($C69,'2021'!$A$2:$O$361,15,FALSE)</f>
        <v>0</v>
      </c>
      <c r="F69" s="80">
        <f>VLOOKUP($C69,'2022'!$A$2:$O$361,15,FALSE)</f>
        <v>4248.83</v>
      </c>
      <c r="G69" s="80">
        <f>VLOOKUP($C69,'2023'!$A$2:$O$361,15,FALSE)</f>
        <v>4366.3499999999995</v>
      </c>
      <c r="H69" s="80">
        <f>VLOOKUP($C69,'2024'!$A$2:$O$361,15,FALSE)</f>
        <v>6897.3</v>
      </c>
      <c r="I69" s="81"/>
      <c r="J69" s="254">
        <f t="shared" si="8"/>
        <v>0</v>
      </c>
      <c r="K69" s="254">
        <f t="shared" si="9"/>
        <v>5030.0958662688481</v>
      </c>
      <c r="L69" s="254">
        <f t="shared" si="10"/>
        <v>4886.5346269514312</v>
      </c>
      <c r="M69" s="254">
        <f t="shared" si="11"/>
        <v>7378.0551305351764</v>
      </c>
      <c r="N69" s="255"/>
      <c r="O69" s="253">
        <f t="shared" si="12"/>
        <v>4323.6714059388642</v>
      </c>
      <c r="P69" s="253">
        <f t="shared" si="13"/>
        <v>4958.3152466101401</v>
      </c>
      <c r="Q69" s="251">
        <f t="shared" si="6"/>
        <v>3.8033551547818588E-3</v>
      </c>
      <c r="R69" s="182">
        <f t="shared" si="7"/>
        <v>5.8546419268921013E-4</v>
      </c>
      <c r="S69" s="97"/>
      <c r="T69" s="97"/>
      <c r="V69" s="109"/>
      <c r="W69" s="109"/>
    </row>
    <row r="70" spans="2:23" x14ac:dyDescent="0.2">
      <c r="B70" s="110"/>
      <c r="C70" s="79" t="s">
        <v>547</v>
      </c>
      <c r="D70" s="80" t="s">
        <v>450</v>
      </c>
      <c r="E70" s="80">
        <f>VLOOKUP($C70,'2021'!$A$2:$O$361,15,FALSE)</f>
        <v>0</v>
      </c>
      <c r="F70" s="80">
        <f>VLOOKUP($C70,'2022'!$A$2:$O$361,15,FALSE)</f>
        <v>0</v>
      </c>
      <c r="G70" s="80">
        <f>VLOOKUP($C70,'2023'!$A$2:$O$361,15,FALSE)</f>
        <v>0</v>
      </c>
      <c r="H70" s="80">
        <f>VLOOKUP($C70,'2024'!$A$2:$O$361,15,FALSE)</f>
        <v>0</v>
      </c>
      <c r="I70" s="81"/>
      <c r="J70" s="254">
        <f t="shared" si="8"/>
        <v>0</v>
      </c>
      <c r="K70" s="254">
        <f t="shared" si="9"/>
        <v>0</v>
      </c>
      <c r="L70" s="254">
        <f t="shared" si="10"/>
        <v>0</v>
      </c>
      <c r="M70" s="254">
        <f t="shared" si="11"/>
        <v>0</v>
      </c>
      <c r="N70" s="255"/>
      <c r="O70" s="253">
        <f t="shared" ref="O70:O110" si="30">AVERAGE(J70:M70)</f>
        <v>0</v>
      </c>
      <c r="P70" s="253">
        <f t="shared" ref="P70:P110" si="31">MEDIAN(J70:M70)</f>
        <v>0</v>
      </c>
      <c r="Q70" s="251">
        <f t="shared" si="6"/>
        <v>0</v>
      </c>
      <c r="R70" s="182">
        <f t="shared" si="7"/>
        <v>0</v>
      </c>
      <c r="S70" s="97"/>
      <c r="T70" s="97"/>
      <c r="V70" s="109"/>
      <c r="W70" s="109"/>
    </row>
    <row r="71" spans="2:23" x14ac:dyDescent="0.2">
      <c r="B71" s="110"/>
      <c r="C71" s="79" t="s">
        <v>548</v>
      </c>
      <c r="D71" s="80" t="s">
        <v>452</v>
      </c>
      <c r="E71" s="80">
        <f>VLOOKUP($C71,'2021'!$A$2:$O$361,15,FALSE)</f>
        <v>1229.0400000000002</v>
      </c>
      <c r="F71" s="80">
        <f>VLOOKUP($C71,'2022'!$A$2:$O$361,15,FALSE)</f>
        <v>1489.85</v>
      </c>
      <c r="G71" s="80">
        <f>VLOOKUP($C71,'2023'!$A$2:$O$361,15,FALSE)</f>
        <v>333.5</v>
      </c>
      <c r="H71" s="80">
        <f>VLOOKUP($C71,'2024'!$A$2:$O$361,15,FALSE)</f>
        <v>0</v>
      </c>
      <c r="I71" s="81"/>
      <c r="J71" s="254">
        <f t="shared" ref="J71:J110" si="32">E71*(1+J$3)</f>
        <v>1601.4239199797144</v>
      </c>
      <c r="K71" s="254">
        <f t="shared" ref="K71:M72" si="33">F71*(1+K$3)</f>
        <v>1763.8004642126521</v>
      </c>
      <c r="L71" s="254">
        <f t="shared" si="33"/>
        <v>373.23148581499481</v>
      </c>
      <c r="M71" s="254">
        <f t="shared" si="33"/>
        <v>0</v>
      </c>
      <c r="N71" s="255"/>
      <c r="O71" s="253">
        <f t="shared" si="30"/>
        <v>934.61396750184031</v>
      </c>
      <c r="P71" s="253">
        <f t="shared" si="31"/>
        <v>987.32770289735458</v>
      </c>
      <c r="Q71" s="251">
        <f t="shared" si="6"/>
        <v>7.5734553401800753E-4</v>
      </c>
      <c r="R71" s="182">
        <f t="shared" si="7"/>
        <v>1.1658093278592664E-4</v>
      </c>
      <c r="S71" s="97"/>
      <c r="T71" s="97"/>
      <c r="V71" s="109"/>
      <c r="W71" s="109"/>
    </row>
    <row r="72" spans="2:23" x14ac:dyDescent="0.2">
      <c r="B72" s="110"/>
      <c r="C72" s="79" t="s">
        <v>549</v>
      </c>
      <c r="D72" s="80" t="s">
        <v>454</v>
      </c>
      <c r="E72" s="80">
        <f>VLOOKUP($C72,'2021'!$A$2:$O$361,15,FALSE)</f>
        <v>0</v>
      </c>
      <c r="F72" s="80">
        <f>VLOOKUP($C72,'2022'!$A$2:$O$361,15,FALSE)</f>
        <v>0</v>
      </c>
      <c r="G72" s="80">
        <f>VLOOKUP($C72,'2023'!$A$2:$O$361,15,FALSE)</f>
        <v>0</v>
      </c>
      <c r="H72" s="80">
        <f>VLOOKUP($C72,'2024'!$A$2:$O$361,15,FALSE)</f>
        <v>0</v>
      </c>
      <c r="I72" s="81"/>
      <c r="J72" s="254">
        <f t="shared" si="32"/>
        <v>0</v>
      </c>
      <c r="K72" s="254">
        <f t="shared" si="33"/>
        <v>0</v>
      </c>
      <c r="L72" s="254">
        <f t="shared" si="33"/>
        <v>0</v>
      </c>
      <c r="M72" s="254">
        <f t="shared" si="33"/>
        <v>0</v>
      </c>
      <c r="N72" s="255"/>
      <c r="O72" s="253">
        <f t="shared" si="30"/>
        <v>0</v>
      </c>
      <c r="P72" s="253">
        <f t="shared" si="31"/>
        <v>0</v>
      </c>
      <c r="Q72" s="251">
        <f t="shared" ref="Q72:Q94" si="34">P72/$P$130</f>
        <v>0</v>
      </c>
      <c r="R72" s="182">
        <f t="shared" ref="R72:R94" si="35">Q72/$Q$126</f>
        <v>0</v>
      </c>
      <c r="S72" s="97"/>
      <c r="T72" s="97"/>
      <c r="V72" s="109"/>
      <c r="W72" s="109"/>
    </row>
    <row r="73" spans="2:23" x14ac:dyDescent="0.2">
      <c r="B73" s="108" t="s">
        <v>735</v>
      </c>
      <c r="C73" s="91" t="s">
        <v>675</v>
      </c>
      <c r="D73" s="82"/>
      <c r="E73" s="82">
        <f>SUM(E74:E81)</f>
        <v>117121.1</v>
      </c>
      <c r="F73" s="82">
        <f t="shared" ref="F73:G73" si="36">SUM(F74:F81)</f>
        <v>335205.08999999997</v>
      </c>
      <c r="G73" s="82">
        <f t="shared" si="36"/>
        <v>440242.81999999995</v>
      </c>
      <c r="H73" s="82">
        <f>SUM(H74:H81)</f>
        <v>458552.68000000005</v>
      </c>
      <c r="I73" s="83"/>
      <c r="J73" s="256">
        <f>SUM(J74:J81)</f>
        <v>152607.34481736651</v>
      </c>
      <c r="K73" s="256">
        <f>SUM(K74:K81)</f>
        <v>396841.8923706708</v>
      </c>
      <c r="L73" s="256">
        <f>SUM(L74:L81)</f>
        <v>492691.09993398288</v>
      </c>
      <c r="M73" s="256">
        <f>SUM(M74:M81)</f>
        <v>490514.68738414382</v>
      </c>
      <c r="N73" s="262"/>
      <c r="O73" s="256">
        <f>SUM(O74:O81)</f>
        <v>383163.756126541</v>
      </c>
      <c r="P73" s="256">
        <f>SUM(P74:P81)</f>
        <v>432177.46952367434</v>
      </c>
      <c r="Q73" s="251">
        <f t="shared" si="34"/>
        <v>0.33150865258460815</v>
      </c>
      <c r="R73" s="182">
        <f t="shared" si="35"/>
        <v>5.1030323952501684E-2</v>
      </c>
      <c r="S73" s="97"/>
      <c r="T73" s="97"/>
      <c r="V73" s="109"/>
      <c r="W73" s="109"/>
    </row>
    <row r="74" spans="2:23" x14ac:dyDescent="0.2">
      <c r="B74" s="110"/>
      <c r="C74" s="79" t="s">
        <v>531</v>
      </c>
      <c r="D74" s="80" t="s">
        <v>438</v>
      </c>
      <c r="E74" s="80">
        <f>VLOOKUP($C74,'2021'!$A$2:$O$361,15,FALSE)</f>
        <v>0</v>
      </c>
      <c r="F74" s="80">
        <f>VLOOKUP($C74,'2022'!$A$2:$O$361,15,FALSE)</f>
        <v>0</v>
      </c>
      <c r="G74" s="80">
        <f>VLOOKUP($C74,'2023'!$A$2:$O$361,15,FALSE)</f>
        <v>0</v>
      </c>
      <c r="H74" s="80">
        <f>VLOOKUP($C74,'2024'!$A$2:$O$361,15,FALSE)</f>
        <v>0</v>
      </c>
      <c r="I74" s="81"/>
      <c r="J74" s="254">
        <f t="shared" si="32"/>
        <v>0</v>
      </c>
      <c r="K74" s="254">
        <f t="shared" ref="K74:M81" si="37">F74*(1+K$3)</f>
        <v>0</v>
      </c>
      <c r="L74" s="254">
        <f t="shared" si="37"/>
        <v>0</v>
      </c>
      <c r="M74" s="254">
        <f t="shared" si="37"/>
        <v>0</v>
      </c>
      <c r="N74" s="255"/>
      <c r="O74" s="253">
        <f t="shared" si="30"/>
        <v>0</v>
      </c>
      <c r="P74" s="253">
        <f t="shared" si="31"/>
        <v>0</v>
      </c>
      <c r="Q74" s="251">
        <f t="shared" si="34"/>
        <v>0</v>
      </c>
      <c r="R74" s="182">
        <f t="shared" si="35"/>
        <v>0</v>
      </c>
      <c r="S74" s="97"/>
      <c r="T74" s="97"/>
      <c r="V74" s="109"/>
      <c r="W74" s="109"/>
    </row>
    <row r="75" spans="2:23" x14ac:dyDescent="0.2">
      <c r="B75" s="110"/>
      <c r="C75" s="79" t="s">
        <v>537</v>
      </c>
      <c r="D75" s="80" t="s">
        <v>430</v>
      </c>
      <c r="E75" s="80">
        <f>VLOOKUP($C75,'2021'!$A$2:$O$361,15,FALSE)</f>
        <v>24474.79</v>
      </c>
      <c r="F75" s="80">
        <f>VLOOKUP($C75,'2022'!$A$2:$O$361,15,FALSE)</f>
        <v>26301.12000000001</v>
      </c>
      <c r="G75" s="80">
        <f>VLOOKUP($C75,'2023'!$A$2:$O$361,15,FALSE)</f>
        <v>33759.949999999997</v>
      </c>
      <c r="H75" s="80">
        <f>VLOOKUP($C75,'2024'!$A$2:$O$361,15,FALSE)</f>
        <v>24218.399999999994</v>
      </c>
      <c r="I75" s="81"/>
      <c r="J75" s="254">
        <f t="shared" si="32"/>
        <v>31890.34868066158</v>
      </c>
      <c r="K75" s="254">
        <f t="shared" si="37"/>
        <v>31137.314270102823</v>
      </c>
      <c r="L75" s="254">
        <f t="shared" si="37"/>
        <v>37781.937929654974</v>
      </c>
      <c r="M75" s="254">
        <f t="shared" si="37"/>
        <v>25906.46925222233</v>
      </c>
      <c r="N75" s="255"/>
      <c r="O75" s="253">
        <f t="shared" si="30"/>
        <v>31679.017533160426</v>
      </c>
      <c r="P75" s="253">
        <f t="shared" si="31"/>
        <v>31513.831475382201</v>
      </c>
      <c r="Q75" s="251">
        <f t="shared" si="34"/>
        <v>2.4173189365231551E-2</v>
      </c>
      <c r="R75" s="182">
        <f t="shared" si="35"/>
        <v>3.7210663270941385E-3</v>
      </c>
      <c r="S75" s="97"/>
      <c r="T75" s="97"/>
      <c r="V75" s="109"/>
      <c r="W75" s="109"/>
    </row>
    <row r="76" spans="2:23" x14ac:dyDescent="0.2">
      <c r="B76" s="110"/>
      <c r="C76" s="79" t="s">
        <v>538</v>
      </c>
      <c r="D76" s="80" t="s">
        <v>432</v>
      </c>
      <c r="E76" s="80">
        <f>VLOOKUP($C76,'2021'!$A$2:$O$361,15,FALSE)</f>
        <v>0</v>
      </c>
      <c r="F76" s="80">
        <f>VLOOKUP($C76,'2022'!$A$2:$O$361,15,FALSE)</f>
        <v>0</v>
      </c>
      <c r="G76" s="80">
        <f>VLOOKUP($C76,'2023'!$A$2:$O$361,15,FALSE)</f>
        <v>0</v>
      </c>
      <c r="H76" s="80">
        <f>VLOOKUP($C76,'2024'!$A$2:$O$361,15,FALSE)</f>
        <v>0</v>
      </c>
      <c r="I76" s="81"/>
      <c r="J76" s="254">
        <f t="shared" si="32"/>
        <v>0</v>
      </c>
      <c r="K76" s="254">
        <f t="shared" si="37"/>
        <v>0</v>
      </c>
      <c r="L76" s="254">
        <f t="shared" si="37"/>
        <v>0</v>
      </c>
      <c r="M76" s="254">
        <f t="shared" si="37"/>
        <v>0</v>
      </c>
      <c r="N76" s="255"/>
      <c r="O76" s="253">
        <f t="shared" si="30"/>
        <v>0</v>
      </c>
      <c r="P76" s="253">
        <f t="shared" si="31"/>
        <v>0</v>
      </c>
      <c r="Q76" s="251">
        <f t="shared" si="34"/>
        <v>0</v>
      </c>
      <c r="R76" s="182">
        <f t="shared" si="35"/>
        <v>0</v>
      </c>
      <c r="S76" s="97"/>
      <c r="T76" s="97"/>
      <c r="V76" s="109"/>
      <c r="W76" s="109"/>
    </row>
    <row r="77" spans="2:23" x14ac:dyDescent="0.2">
      <c r="B77" s="110"/>
      <c r="C77" s="79" t="s">
        <v>539</v>
      </c>
      <c r="D77" s="80" t="s">
        <v>434</v>
      </c>
      <c r="E77" s="80">
        <f>VLOOKUP($C77,'2021'!$A$2:$O$361,15,FALSE)</f>
        <v>19784.910000000003</v>
      </c>
      <c r="F77" s="80">
        <f>VLOOKUP($C77,'2022'!$A$2:$O$361,15,FALSE)</f>
        <v>20402.560000000001</v>
      </c>
      <c r="G77" s="80">
        <f>VLOOKUP($C77,'2023'!$A$2:$O$361,15,FALSE)</f>
        <v>24155.24</v>
      </c>
      <c r="H77" s="80">
        <f>VLOOKUP($C77,'2024'!$A$2:$O$361,15,FALSE)</f>
        <v>19726.589999999997</v>
      </c>
      <c r="I77" s="81"/>
      <c r="J77" s="254">
        <f t="shared" si="32"/>
        <v>25779.493042249116</v>
      </c>
      <c r="K77" s="254">
        <f t="shared" si="37"/>
        <v>24154.139543663114</v>
      </c>
      <c r="L77" s="254">
        <f t="shared" si="37"/>
        <v>27032.971860323225</v>
      </c>
      <c r="M77" s="254">
        <f t="shared" si="37"/>
        <v>21101.571420333155</v>
      </c>
      <c r="N77" s="255"/>
      <c r="O77" s="253">
        <f t="shared" si="30"/>
        <v>24517.043966642155</v>
      </c>
      <c r="P77" s="253">
        <f t="shared" si="31"/>
        <v>24966.816292956115</v>
      </c>
      <c r="Q77" s="251">
        <f t="shared" si="34"/>
        <v>1.9151196469652916E-2</v>
      </c>
      <c r="R77" s="182">
        <f t="shared" si="35"/>
        <v>2.9480128265278655E-3</v>
      </c>
      <c r="S77" s="97"/>
      <c r="T77" s="97"/>
      <c r="V77" s="109"/>
      <c r="W77" s="109"/>
    </row>
    <row r="78" spans="2:23" x14ac:dyDescent="0.2">
      <c r="B78" s="110"/>
      <c r="C78" s="79" t="s">
        <v>540</v>
      </c>
      <c r="D78" s="80" t="s">
        <v>436</v>
      </c>
      <c r="E78" s="80">
        <f>VLOOKUP($C78,'2021'!$A$2:$O$361,15,FALSE)</f>
        <v>14922.41</v>
      </c>
      <c r="F78" s="80">
        <f>VLOOKUP($C78,'2022'!$A$2:$O$361,15,FALSE)</f>
        <v>17933.09</v>
      </c>
      <c r="G78" s="80">
        <f>VLOOKUP($C78,'2023'!$A$2:$O$361,15,FALSE)</f>
        <v>22526.280000000006</v>
      </c>
      <c r="H78" s="80">
        <f>VLOOKUP($C78,'2024'!$A$2:$O$361,15,FALSE)</f>
        <v>17234.28</v>
      </c>
      <c r="I78" s="81"/>
      <c r="J78" s="254">
        <f t="shared" si="32"/>
        <v>19443.715678695964</v>
      </c>
      <c r="K78" s="254">
        <f t="shared" si="37"/>
        <v>21230.588627557991</v>
      </c>
      <c r="L78" s="254">
        <f t="shared" si="37"/>
        <v>25209.945889908857</v>
      </c>
      <c r="M78" s="254">
        <f t="shared" si="37"/>
        <v>18435.542600014465</v>
      </c>
      <c r="N78" s="255"/>
      <c r="O78" s="253">
        <f t="shared" si="30"/>
        <v>21079.94819904432</v>
      </c>
      <c r="P78" s="253">
        <f t="shared" si="31"/>
        <v>20337.152153126975</v>
      </c>
      <c r="Q78" s="251">
        <f t="shared" si="34"/>
        <v>1.5599938412157248E-2</v>
      </c>
      <c r="R78" s="182">
        <f t="shared" si="35"/>
        <v>2.4013548503331599E-3</v>
      </c>
      <c r="S78" s="97"/>
      <c r="T78" s="97"/>
      <c r="V78" s="109"/>
      <c r="W78" s="109"/>
    </row>
    <row r="79" spans="2:23" x14ac:dyDescent="0.2">
      <c r="B79" s="110"/>
      <c r="C79" s="79" t="s">
        <v>541</v>
      </c>
      <c r="D79" s="80" t="s">
        <v>438</v>
      </c>
      <c r="E79" s="80">
        <f>VLOOKUP($C79,'2021'!$A$2:$O$361,15,FALSE)</f>
        <v>56655.99</v>
      </c>
      <c r="F79" s="80">
        <f>VLOOKUP($C79,'2022'!$A$2:$O$361,15,FALSE)</f>
        <v>73947.41</v>
      </c>
      <c r="G79" s="80">
        <f>VLOOKUP($C79,'2023'!$A$2:$O$361,15,FALSE)</f>
        <v>87506.28</v>
      </c>
      <c r="H79" s="80">
        <f>VLOOKUP($C79,'2024'!$A$2:$O$361,15,FALSE)</f>
        <v>80082.66</v>
      </c>
      <c r="I79" s="81"/>
      <c r="J79" s="254">
        <f t="shared" si="32"/>
        <v>73822.054283124628</v>
      </c>
      <c r="K79" s="254">
        <f t="shared" si="37"/>
        <v>87544.703215305795</v>
      </c>
      <c r="L79" s="254">
        <f t="shared" si="37"/>
        <v>97931.331042107835</v>
      </c>
      <c r="M79" s="254">
        <f t="shared" si="37"/>
        <v>85664.576063083266</v>
      </c>
      <c r="N79" s="255"/>
      <c r="O79" s="253">
        <f t="shared" si="30"/>
        <v>86240.666150905381</v>
      </c>
      <c r="P79" s="253">
        <f t="shared" si="31"/>
        <v>86604.639639194531</v>
      </c>
      <c r="Q79" s="251">
        <f t="shared" si="34"/>
        <v>6.6431476462685435E-2</v>
      </c>
      <c r="R79" s="182">
        <f t="shared" si="35"/>
        <v>1.0226037052437485E-2</v>
      </c>
      <c r="S79" s="97"/>
      <c r="T79" s="97"/>
      <c r="V79" s="109"/>
      <c r="W79" s="109"/>
    </row>
    <row r="80" spans="2:23" x14ac:dyDescent="0.2">
      <c r="B80" s="110"/>
      <c r="C80" s="79" t="s">
        <v>550</v>
      </c>
      <c r="D80" s="80" t="s">
        <v>456</v>
      </c>
      <c r="E80" s="80">
        <f>VLOOKUP($C80,'2021'!$A$2:$O$361,15,FALSE)</f>
        <v>0</v>
      </c>
      <c r="F80" s="80">
        <f>VLOOKUP($C80,'2022'!$A$2:$O$361,15,FALSE)</f>
        <v>8738.98</v>
      </c>
      <c r="G80" s="80">
        <f>VLOOKUP($C80,'2023'!$A$2:$O$361,15,FALSE)</f>
        <v>0</v>
      </c>
      <c r="H80" s="80">
        <f>VLOOKUP($C80,'2024'!$A$2:$O$361,15,FALSE)</f>
        <v>13393.17</v>
      </c>
      <c r="I80" s="81"/>
      <c r="J80" s="254">
        <f t="shared" si="32"/>
        <v>0</v>
      </c>
      <c r="K80" s="254">
        <f t="shared" si="37"/>
        <v>10345.885143299716</v>
      </c>
      <c r="L80" s="254">
        <f t="shared" si="37"/>
        <v>0</v>
      </c>
      <c r="M80" s="254">
        <f t="shared" si="37"/>
        <v>14326.699814801417</v>
      </c>
      <c r="N80" s="255"/>
      <c r="O80" s="253">
        <f t="shared" si="30"/>
        <v>6168.1462395252838</v>
      </c>
      <c r="P80" s="253">
        <f t="shared" si="31"/>
        <v>5172.9425716498581</v>
      </c>
      <c r="Q80" s="251">
        <f t="shared" si="34"/>
        <v>3.9679884833312964E-3</v>
      </c>
      <c r="R80" s="182">
        <f t="shared" si="35"/>
        <v>6.1080679543503813E-4</v>
      </c>
      <c r="S80" s="97"/>
      <c r="T80" s="97"/>
      <c r="V80" s="109"/>
      <c r="W80" s="109"/>
    </row>
    <row r="81" spans="2:23" x14ac:dyDescent="0.2">
      <c r="B81" s="110"/>
      <c r="C81" s="166" t="s">
        <v>551</v>
      </c>
      <c r="D81" s="170" t="s">
        <v>552</v>
      </c>
      <c r="E81" s="170">
        <f>VLOOKUP($C81,'2021'!$A$2:$O$361,15,FALSE)</f>
        <v>1283</v>
      </c>
      <c r="F81" s="170">
        <f>VLOOKUP($C81,'2022'!$A$2:$O$361,15,FALSE)</f>
        <v>187881.93</v>
      </c>
      <c r="G81" s="170">
        <f>VLOOKUP($C81,'2023'!$A$2:$O$361,15,FALSE)</f>
        <v>272295.06999999995</v>
      </c>
      <c r="H81" s="170">
        <f>VLOOKUP($C81,'2024'!$A$2:$O$361,15,FALSE)</f>
        <v>303897.58</v>
      </c>
      <c r="I81" s="171"/>
      <c r="J81" s="266">
        <f t="shared" si="32"/>
        <v>1671.7331326352057</v>
      </c>
      <c r="K81" s="266">
        <f t="shared" si="37"/>
        <v>222429.26157074136</v>
      </c>
      <c r="L81" s="266">
        <f t="shared" si="37"/>
        <v>304734.91321198799</v>
      </c>
      <c r="M81" s="266">
        <f t="shared" si="37"/>
        <v>325079.82823368919</v>
      </c>
      <c r="N81" s="255"/>
      <c r="O81" s="253">
        <f t="shared" si="30"/>
        <v>213478.93403726345</v>
      </c>
      <c r="P81" s="253">
        <f t="shared" si="31"/>
        <v>263582.08739136468</v>
      </c>
      <c r="Q81" s="251">
        <f t="shared" si="34"/>
        <v>0.2021848633915497</v>
      </c>
      <c r="R81" s="182">
        <f t="shared" si="35"/>
        <v>3.1123046100673998E-2</v>
      </c>
      <c r="S81" s="97"/>
      <c r="T81" s="97"/>
      <c r="V81" s="109"/>
      <c r="W81" s="109"/>
    </row>
    <row r="82" spans="2:23" x14ac:dyDescent="0.2">
      <c r="B82" s="108" t="s">
        <v>736</v>
      </c>
      <c r="C82" s="76" t="s">
        <v>737</v>
      </c>
      <c r="D82" s="76"/>
      <c r="E82" s="82">
        <f>SUM(E83:E88)</f>
        <v>244900.72999999998</v>
      </c>
      <c r="F82" s="82">
        <f>SUM(F83:F88)</f>
        <v>164351.46</v>
      </c>
      <c r="G82" s="82">
        <f t="shared" ref="G82:P82" si="38">SUM(G83:G88)</f>
        <v>245882.51000000007</v>
      </c>
      <c r="H82" s="82">
        <f t="shared" si="38"/>
        <v>256895.03000000003</v>
      </c>
      <c r="I82" s="83"/>
      <c r="J82" s="256">
        <f t="shared" si="38"/>
        <v>319102.62240650714</v>
      </c>
      <c r="K82" s="256">
        <f t="shared" si="38"/>
        <v>194572.05855759114</v>
      </c>
      <c r="L82" s="256">
        <f t="shared" si="38"/>
        <v>275175.6957817701</v>
      </c>
      <c r="M82" s="256">
        <f t="shared" si="38"/>
        <v>274801.1097241657</v>
      </c>
      <c r="N82" s="262"/>
      <c r="O82" s="256">
        <f t="shared" si="38"/>
        <v>265912.87161750847</v>
      </c>
      <c r="P82" s="256">
        <f t="shared" si="38"/>
        <v>251000.1801506959</v>
      </c>
      <c r="Q82" s="251">
        <f t="shared" si="34"/>
        <v>0.19253370984831727</v>
      </c>
      <c r="R82" s="182">
        <f t="shared" si="35"/>
        <v>2.9637409185960924E-2</v>
      </c>
      <c r="S82" s="97"/>
      <c r="T82" s="97"/>
      <c r="V82" s="109"/>
      <c r="W82" s="109"/>
    </row>
    <row r="83" spans="2:23" x14ac:dyDescent="0.2">
      <c r="B83" s="110"/>
      <c r="C83" s="85" t="s">
        <v>553</v>
      </c>
      <c r="D83" s="93" t="s">
        <v>554</v>
      </c>
      <c r="E83" s="80">
        <f>VLOOKUP($C83,'2021'!$A$2:$O$361,15,FALSE)</f>
        <v>53581.439999999995</v>
      </c>
      <c r="F83" s="80">
        <f>VLOOKUP($C83,'2022'!$A$2:$O$361,15,FALSE)</f>
        <v>133745.93</v>
      </c>
      <c r="G83" s="80">
        <f>VLOOKUP($C83,'2023'!$A$2:$O$361,15,FALSE)</f>
        <v>142272.45000000004</v>
      </c>
      <c r="H83" s="80">
        <f>VLOOKUP($C83,'2024'!$A$2:$O$361,15,FALSE)</f>
        <v>156876.72</v>
      </c>
      <c r="I83" s="81"/>
      <c r="J83" s="254">
        <f t="shared" si="32"/>
        <v>69815.953657291742</v>
      </c>
      <c r="K83" s="254">
        <f t="shared" ref="K83:M88" si="39">F83*(1+K$3)</f>
        <v>158338.84848847392</v>
      </c>
      <c r="L83" s="254">
        <f t="shared" si="39"/>
        <v>159222.06268077833</v>
      </c>
      <c r="M83" s="254">
        <f t="shared" si="39"/>
        <v>167811.33035499838</v>
      </c>
      <c r="N83" s="255"/>
      <c r="O83" s="253">
        <f t="shared" si="30"/>
        <v>138797.04879538558</v>
      </c>
      <c r="P83" s="253">
        <f t="shared" si="31"/>
        <v>158780.45558462612</v>
      </c>
      <c r="Q83" s="251">
        <f t="shared" si="34"/>
        <v>0.12179509252447554</v>
      </c>
      <c r="R83" s="182">
        <f t="shared" si="35"/>
        <v>1.8748358387908559E-2</v>
      </c>
      <c r="S83" s="97"/>
      <c r="T83" s="97"/>
      <c r="V83" s="109"/>
      <c r="W83" s="109"/>
    </row>
    <row r="84" spans="2:23" x14ac:dyDescent="0.2">
      <c r="B84" s="110"/>
      <c r="C84" s="85" t="s">
        <v>570</v>
      </c>
      <c r="D84" s="93" t="s">
        <v>571</v>
      </c>
      <c r="E84" s="80">
        <f>VLOOKUP($C84,'2021'!$A$2:$O$361,15,FALSE)</f>
        <v>7217.5299999999988</v>
      </c>
      <c r="F84" s="80">
        <f>VLOOKUP($C84,'2022'!$A$2:$O$361,15,FALSE)</f>
        <v>4834.03</v>
      </c>
      <c r="G84" s="80">
        <f>VLOOKUP($C84,'2023'!$A$2:$O$361,15,FALSE)</f>
        <v>12662.390000000001</v>
      </c>
      <c r="H84" s="80">
        <f>VLOOKUP($C84,'2024'!$A$2:$O$361,15,FALSE)</f>
        <v>22654.23</v>
      </c>
      <c r="I84" s="81"/>
      <c r="J84" s="254">
        <f t="shared" si="32"/>
        <v>9404.3523279723886</v>
      </c>
      <c r="K84" s="254">
        <f t="shared" si="39"/>
        <v>5722.9012034888656</v>
      </c>
      <c r="L84" s="254">
        <f t="shared" si="39"/>
        <v>14170.922439786904</v>
      </c>
      <c r="M84" s="254">
        <f t="shared" si="39"/>
        <v>24233.273582390779</v>
      </c>
      <c r="N84" s="255"/>
      <c r="O84" s="253">
        <f t="shared" si="30"/>
        <v>13382.862388409734</v>
      </c>
      <c r="P84" s="253">
        <f t="shared" si="31"/>
        <v>11787.637383879646</v>
      </c>
      <c r="Q84" s="251">
        <f t="shared" si="34"/>
        <v>9.0418961233513263E-3</v>
      </c>
      <c r="R84" s="182">
        <f t="shared" si="35"/>
        <v>1.3918517200745622E-3</v>
      </c>
      <c r="S84" s="97"/>
      <c r="T84" s="97"/>
      <c r="V84" s="109"/>
      <c r="W84" s="109"/>
    </row>
    <row r="85" spans="2:23" x14ac:dyDescent="0.2">
      <c r="B85" s="110"/>
      <c r="C85" s="85" t="s">
        <v>586</v>
      </c>
      <c r="D85" s="93" t="s">
        <v>587</v>
      </c>
      <c r="E85" s="80">
        <f>VLOOKUP($C85,'2021'!$A$2:$O$361,15,FALSE)</f>
        <v>0</v>
      </c>
      <c r="F85" s="80">
        <f>VLOOKUP($C85,'2022'!$A$2:$O$361,15,FALSE)</f>
        <v>0</v>
      </c>
      <c r="G85" s="80">
        <f>VLOOKUP($C85,'2023'!$A$2:$O$361,15,FALSE)</f>
        <v>0</v>
      </c>
      <c r="H85" s="80">
        <f>VLOOKUP($C85,'2024'!$A$2:$O$361,15,FALSE)</f>
        <v>0</v>
      </c>
      <c r="I85" s="81"/>
      <c r="J85" s="254">
        <f t="shared" si="32"/>
        <v>0</v>
      </c>
      <c r="K85" s="254">
        <f t="shared" si="39"/>
        <v>0</v>
      </c>
      <c r="L85" s="254">
        <f t="shared" si="39"/>
        <v>0</v>
      </c>
      <c r="M85" s="254">
        <f t="shared" si="39"/>
        <v>0</v>
      </c>
      <c r="N85" s="255"/>
      <c r="O85" s="253">
        <f t="shared" si="30"/>
        <v>0</v>
      </c>
      <c r="P85" s="253">
        <f t="shared" si="31"/>
        <v>0</v>
      </c>
      <c r="Q85" s="251">
        <f t="shared" si="34"/>
        <v>0</v>
      </c>
      <c r="R85" s="182">
        <f t="shared" si="35"/>
        <v>0</v>
      </c>
      <c r="S85" s="97"/>
      <c r="T85" s="97"/>
      <c r="V85" s="109"/>
      <c r="W85" s="109"/>
    </row>
    <row r="86" spans="2:23" x14ac:dyDescent="0.2">
      <c r="B86" s="110"/>
      <c r="C86" s="85" t="s">
        <v>588</v>
      </c>
      <c r="D86" s="93" t="s">
        <v>589</v>
      </c>
      <c r="E86" s="80">
        <f>VLOOKUP($C86,'2021'!$A$2:$O$361,15,FALSE)</f>
        <v>157334.79999999999</v>
      </c>
      <c r="F86" s="80">
        <f>VLOOKUP($C86,'2022'!$A$2:$O$361,15,FALSE)</f>
        <v>2933.87</v>
      </c>
      <c r="G86" s="80">
        <f>VLOOKUP($C86,'2023'!$A$2:$O$361,15,FALSE)</f>
        <v>38686.879999999997</v>
      </c>
      <c r="H86" s="80">
        <f>VLOOKUP($C86,'2024'!$A$2:$O$361,15,FALSE)</f>
        <v>26609.29</v>
      </c>
      <c r="I86" s="81"/>
      <c r="J86" s="254">
        <f t="shared" si="32"/>
        <v>205005.2985787479</v>
      </c>
      <c r="K86" s="254">
        <f t="shared" si="39"/>
        <v>3473.3438050404898</v>
      </c>
      <c r="L86" s="254">
        <f t="shared" si="39"/>
        <v>43295.837193242594</v>
      </c>
      <c r="M86" s="254">
        <f t="shared" si="39"/>
        <v>28464.008902671823</v>
      </c>
      <c r="N86" s="255"/>
      <c r="O86" s="253">
        <f t="shared" si="30"/>
        <v>70059.622119925698</v>
      </c>
      <c r="P86" s="253">
        <f t="shared" si="31"/>
        <v>35879.923047957207</v>
      </c>
      <c r="Q86" s="251">
        <f t="shared" si="34"/>
        <v>2.7522269861909469E-2</v>
      </c>
      <c r="R86" s="182">
        <f t="shared" si="35"/>
        <v>4.2366023812997252E-3</v>
      </c>
      <c r="S86" s="97"/>
      <c r="T86" s="97"/>
      <c r="V86" s="109"/>
      <c r="W86" s="109"/>
    </row>
    <row r="87" spans="2:23" x14ac:dyDescent="0.2">
      <c r="B87" s="110"/>
      <c r="C87" s="85" t="s">
        <v>590</v>
      </c>
      <c r="D87" s="93" t="s">
        <v>591</v>
      </c>
      <c r="E87" s="80">
        <f>VLOOKUP($C87,'2021'!$A$2:$O$361,15,FALSE)</f>
        <v>4342.5599999999995</v>
      </c>
      <c r="F87" s="80">
        <f>VLOOKUP($C87,'2022'!$A$2:$O$361,15,FALSE)</f>
        <v>1755.0900000000001</v>
      </c>
      <c r="G87" s="80">
        <f>VLOOKUP($C87,'2023'!$A$2:$O$361,15,FALSE)</f>
        <v>33330.07</v>
      </c>
      <c r="H87" s="80">
        <f>VLOOKUP($C87,'2024'!$A$2:$O$361,15,FALSE)</f>
        <v>35526</v>
      </c>
      <c r="I87" s="81"/>
      <c r="J87" s="254">
        <f t="shared" si="32"/>
        <v>5658.3019738552912</v>
      </c>
      <c r="K87" s="254">
        <f t="shared" si="39"/>
        <v>2077.8122339396477</v>
      </c>
      <c r="L87" s="254">
        <f t="shared" si="39"/>
        <v>37300.844223141779</v>
      </c>
      <c r="M87" s="254">
        <f t="shared" si="39"/>
        <v>38002.230810229026</v>
      </c>
      <c r="N87" s="255"/>
      <c r="O87" s="253">
        <f t="shared" si="30"/>
        <v>20759.797310291437</v>
      </c>
      <c r="P87" s="253">
        <f t="shared" si="31"/>
        <v>21479.573098498535</v>
      </c>
      <c r="Q87" s="251">
        <f t="shared" si="34"/>
        <v>1.6476250702804816E-2</v>
      </c>
      <c r="R87" s="182">
        <f t="shared" si="35"/>
        <v>2.5362487655497196E-3</v>
      </c>
      <c r="S87" s="97"/>
      <c r="T87" s="97"/>
      <c r="V87" s="109"/>
      <c r="W87" s="109"/>
    </row>
    <row r="88" spans="2:23" x14ac:dyDescent="0.2">
      <c r="B88" s="110"/>
      <c r="C88" s="85" t="s">
        <v>594</v>
      </c>
      <c r="D88" s="93" t="s">
        <v>595</v>
      </c>
      <c r="E88" s="80">
        <f>VLOOKUP($C88,'2021'!$A$2:$O$361,15,FALSE)</f>
        <v>22424.400000000005</v>
      </c>
      <c r="F88" s="80">
        <f>VLOOKUP($C88,'2022'!$A$2:$O$361,15,FALSE)</f>
        <v>21082.540000000005</v>
      </c>
      <c r="G88" s="80">
        <f>VLOOKUP($C88,'2023'!$A$2:$O$361,15,FALSE)</f>
        <v>18930.72</v>
      </c>
      <c r="H88" s="80">
        <f>VLOOKUP($C88,'2024'!$A$2:$O$361,15,FALSE)</f>
        <v>15228.79</v>
      </c>
      <c r="I88" s="81"/>
      <c r="J88" s="254">
        <f t="shared" si="32"/>
        <v>29218.715868639843</v>
      </c>
      <c r="K88" s="254">
        <f t="shared" si="39"/>
        <v>24959.152826648198</v>
      </c>
      <c r="L88" s="254">
        <f t="shared" si="39"/>
        <v>21186.029244820507</v>
      </c>
      <c r="M88" s="254">
        <f t="shared" si="39"/>
        <v>16290.266073875689</v>
      </c>
      <c r="N88" s="255"/>
      <c r="O88" s="253">
        <f t="shared" si="30"/>
        <v>22913.541003496059</v>
      </c>
      <c r="P88" s="253">
        <f t="shared" si="31"/>
        <v>23072.591035734353</v>
      </c>
      <c r="Q88" s="251">
        <f t="shared" si="34"/>
        <v>1.769820063577611E-2</v>
      </c>
      <c r="R88" s="182">
        <f t="shared" si="35"/>
        <v>2.7243479311283561E-3</v>
      </c>
      <c r="S88" s="97"/>
      <c r="T88" s="97"/>
      <c r="V88" s="109"/>
      <c r="W88" s="109"/>
    </row>
    <row r="89" spans="2:23" x14ac:dyDescent="0.2">
      <c r="B89" s="108" t="s">
        <v>738</v>
      </c>
      <c r="C89" s="76" t="s">
        <v>739</v>
      </c>
      <c r="D89" s="76"/>
      <c r="E89" s="82">
        <f>E90</f>
        <v>11417.2</v>
      </c>
      <c r="F89" s="82">
        <f t="shared" ref="F89:P89" si="40">F90</f>
        <v>9094.1</v>
      </c>
      <c r="G89" s="82">
        <f t="shared" si="40"/>
        <v>8945</v>
      </c>
      <c r="H89" s="82">
        <f t="shared" si="40"/>
        <v>10860</v>
      </c>
      <c r="I89" s="83"/>
      <c r="J89" s="256">
        <f t="shared" si="40"/>
        <v>14876.470399004422</v>
      </c>
      <c r="K89" s="256">
        <f t="shared" si="40"/>
        <v>10766.303857164334</v>
      </c>
      <c r="L89" s="256">
        <f t="shared" si="40"/>
        <v>10010.66159104986</v>
      </c>
      <c r="M89" s="256">
        <f t="shared" si="40"/>
        <v>11616.96297357111</v>
      </c>
      <c r="N89" s="262"/>
      <c r="O89" s="256">
        <f t="shared" si="40"/>
        <v>11817.59970519743</v>
      </c>
      <c r="P89" s="256">
        <f t="shared" si="40"/>
        <v>11191.633415367722</v>
      </c>
      <c r="Q89" s="251">
        <f t="shared" si="34"/>
        <v>8.5847217297989938E-3</v>
      </c>
      <c r="R89" s="182">
        <f t="shared" si="35"/>
        <v>1.3214772148425766E-3</v>
      </c>
      <c r="S89" s="97"/>
      <c r="T89" s="97"/>
      <c r="V89" s="109"/>
      <c r="W89" s="109"/>
    </row>
    <row r="90" spans="2:23" x14ac:dyDescent="0.2">
      <c r="B90" s="110"/>
      <c r="C90" s="85" t="s">
        <v>602</v>
      </c>
      <c r="D90" s="93" t="s">
        <v>603</v>
      </c>
      <c r="E90" s="80">
        <f>VLOOKUP($C90,'2021'!$A$2:$O$361,15,FALSE)</f>
        <v>11417.2</v>
      </c>
      <c r="F90" s="80">
        <f>VLOOKUP($C90,'2022'!$A$2:$O$361,15,FALSE)</f>
        <v>9094.1</v>
      </c>
      <c r="G90" s="80">
        <f>VLOOKUP($C90,'2023'!$A$2:$O$361,15,FALSE)</f>
        <v>8945</v>
      </c>
      <c r="H90" s="80">
        <f>VLOOKUP($C90,'2024'!$A$2:$O$361,15,FALSE)</f>
        <v>10860</v>
      </c>
      <c r="I90" s="81"/>
      <c r="J90" s="254">
        <f t="shared" si="32"/>
        <v>14876.470399004422</v>
      </c>
      <c r="K90" s="254">
        <f>F90*(1+K$3)</f>
        <v>10766.303857164334</v>
      </c>
      <c r="L90" s="254">
        <f>G90*(1+L$3)</f>
        <v>10010.66159104986</v>
      </c>
      <c r="M90" s="254">
        <f>H90*(1+M$3)</f>
        <v>11616.96297357111</v>
      </c>
      <c r="N90" s="255"/>
      <c r="O90" s="253">
        <f t="shared" si="30"/>
        <v>11817.59970519743</v>
      </c>
      <c r="P90" s="253">
        <f t="shared" si="31"/>
        <v>11191.633415367722</v>
      </c>
      <c r="Q90" s="251">
        <f t="shared" si="34"/>
        <v>8.5847217297989938E-3</v>
      </c>
      <c r="R90" s="182">
        <f t="shared" si="35"/>
        <v>1.3214772148425766E-3</v>
      </c>
      <c r="S90" s="97"/>
      <c r="T90" s="97"/>
      <c r="V90" s="109"/>
      <c r="W90" s="109"/>
    </row>
    <row r="91" spans="2:23" x14ac:dyDescent="0.2">
      <c r="B91" s="108" t="s">
        <v>740</v>
      </c>
      <c r="C91" s="76" t="s">
        <v>662</v>
      </c>
      <c r="D91" s="76"/>
      <c r="E91" s="82">
        <f>SUM(E92:E94)</f>
        <v>101287.51999999999</v>
      </c>
      <c r="F91" s="82">
        <f t="shared" ref="F91:P91" si="41">SUM(F92:F94)</f>
        <v>94495.34</v>
      </c>
      <c r="G91" s="82">
        <f t="shared" si="41"/>
        <v>182101.85</v>
      </c>
      <c r="H91" s="82">
        <f t="shared" si="41"/>
        <v>275239.21999999997</v>
      </c>
      <c r="I91" s="83"/>
      <c r="J91" s="256">
        <f t="shared" si="41"/>
        <v>131976.3858974677</v>
      </c>
      <c r="K91" s="256">
        <f t="shared" si="41"/>
        <v>111870.94308684257</v>
      </c>
      <c r="L91" s="256">
        <f t="shared" si="41"/>
        <v>203796.53386854369</v>
      </c>
      <c r="M91" s="256">
        <f t="shared" si="41"/>
        <v>294423.92519471387</v>
      </c>
      <c r="N91" s="262"/>
      <c r="O91" s="256">
        <f t="shared" si="41"/>
        <v>185516.94701189196</v>
      </c>
      <c r="P91" s="256">
        <f t="shared" si="41"/>
        <v>167886.45988300571</v>
      </c>
      <c r="Q91" s="251">
        <f t="shared" si="34"/>
        <v>0.12877999902298543</v>
      </c>
      <c r="R91" s="182">
        <f t="shared" si="35"/>
        <v>1.9823570267350897E-2</v>
      </c>
      <c r="S91" s="97"/>
      <c r="T91" s="97"/>
      <c r="V91" s="109"/>
      <c r="W91" s="109"/>
    </row>
    <row r="92" spans="2:23" x14ac:dyDescent="0.2">
      <c r="B92" s="110"/>
      <c r="C92" s="165" t="s">
        <v>592</v>
      </c>
      <c r="D92" s="165" t="s">
        <v>593</v>
      </c>
      <c r="E92" s="170">
        <f>VLOOKUP($C92,'2021'!$A$2:$O$361,15,FALSE)</f>
        <v>33818.39</v>
      </c>
      <c r="F92" s="170">
        <f>VLOOKUP($C92,'2022'!$A$2:$O$361,15,FALSE)</f>
        <v>26546.44</v>
      </c>
      <c r="G92" s="170">
        <f>VLOOKUP($C92,'2023'!$A$2:$O$361,15,FALSE)</f>
        <v>77210.460000000006</v>
      </c>
      <c r="H92" s="170">
        <f>VLOOKUP($C92,'2024'!$A$2:$O$361,15,FALSE)</f>
        <v>153847.07999999999</v>
      </c>
      <c r="I92" s="171"/>
      <c r="J92" s="266">
        <f t="shared" si="32"/>
        <v>44064.943924691441</v>
      </c>
      <c r="K92" s="266">
        <f t="shared" ref="K92:M94" si="42">F92*(1+K$3)</f>
        <v>31427.743192397436</v>
      </c>
      <c r="L92" s="266">
        <f t="shared" si="42"/>
        <v>86408.919658948202</v>
      </c>
      <c r="M92" s="266">
        <f t="shared" si="42"/>
        <v>164570.51859595141</v>
      </c>
      <c r="N92" s="255"/>
      <c r="O92" s="253">
        <f t="shared" si="30"/>
        <v>81618.031342997128</v>
      </c>
      <c r="P92" s="253">
        <f t="shared" si="31"/>
        <v>65236.931791819821</v>
      </c>
      <c r="Q92" s="251">
        <f t="shared" si="34"/>
        <v>5.0041033793122081E-2</v>
      </c>
      <c r="R92" s="182">
        <f t="shared" si="35"/>
        <v>7.7029970272928776E-3</v>
      </c>
      <c r="S92" s="97"/>
      <c r="T92" s="97"/>
      <c r="V92" s="109"/>
      <c r="W92" s="109"/>
    </row>
    <row r="93" spans="2:23" ht="12" customHeight="1" x14ac:dyDescent="0.2">
      <c r="B93" s="110"/>
      <c r="C93" s="85" t="s">
        <v>543</v>
      </c>
      <c r="D93" s="93" t="s">
        <v>442</v>
      </c>
      <c r="E93" s="80">
        <f>VLOOKUP($C93,'2021'!$A$2:$O$361,15,FALSE)</f>
        <v>10477.709999999999</v>
      </c>
      <c r="F93" s="80">
        <f>VLOOKUP($C93,'2022'!$A$2:$O$361,15,FALSE)</f>
        <v>8054.74</v>
      </c>
      <c r="G93" s="80">
        <f>VLOOKUP($C93,'2023'!$A$2:$O$361,15,FALSE)</f>
        <v>10185.090000000002</v>
      </c>
      <c r="H93" s="80">
        <f>VLOOKUP($C93,'2024'!$A$2:$O$361,15,FALSE)</f>
        <v>15234.94</v>
      </c>
      <c r="I93" s="81"/>
      <c r="J93" s="254">
        <f t="shared" si="32"/>
        <v>13652.326548046158</v>
      </c>
      <c r="K93" s="254">
        <f t="shared" si="42"/>
        <v>9535.828540532415</v>
      </c>
      <c r="L93" s="254">
        <f t="shared" si="42"/>
        <v>11398.489576789943</v>
      </c>
      <c r="M93" s="254">
        <f t="shared" si="42"/>
        <v>16296.844740752987</v>
      </c>
      <c r="N93" s="255"/>
      <c r="O93" s="253">
        <f t="shared" si="30"/>
        <v>12720.872351530375</v>
      </c>
      <c r="P93" s="253">
        <f t="shared" si="31"/>
        <v>12525.40806241805</v>
      </c>
      <c r="Q93" s="251">
        <f t="shared" si="34"/>
        <v>9.6078149432941139E-3</v>
      </c>
      <c r="R93" s="182">
        <f t="shared" si="35"/>
        <v>1.4789656475311839E-3</v>
      </c>
      <c r="S93" s="97"/>
      <c r="T93" s="97"/>
      <c r="V93" s="109"/>
      <c r="W93" s="109"/>
    </row>
    <row r="94" spans="2:23" ht="11.25" customHeight="1" x14ac:dyDescent="0.2">
      <c r="B94" s="110"/>
      <c r="C94" s="85" t="s">
        <v>441</v>
      </c>
      <c r="D94" s="93" t="s">
        <v>442</v>
      </c>
      <c r="E94" s="80">
        <f>VLOOKUP($C94,'2021'!$A$2:$O$361,15,FALSE)</f>
        <v>56991.42</v>
      </c>
      <c r="F94" s="80">
        <f>VLOOKUP($C94,'2022'!$A$2:$O$361,15,FALSE)</f>
        <v>59894.159999999996</v>
      </c>
      <c r="G94" s="80">
        <f>VLOOKUP($C94,'2023'!$A$2:$O$361,15,FALSE)</f>
        <v>94706.3</v>
      </c>
      <c r="H94" s="80">
        <f>VLOOKUP($C94,'2024'!$A$2:$O$361,15,FALSE)</f>
        <v>106157.2</v>
      </c>
      <c r="I94" s="81"/>
      <c r="J94" s="254">
        <f t="shared" si="32"/>
        <v>74259.115424730102</v>
      </c>
      <c r="K94" s="254">
        <f t="shared" si="42"/>
        <v>70907.37135391272</v>
      </c>
      <c r="L94" s="254">
        <f t="shared" si="42"/>
        <v>105989.12463280553</v>
      </c>
      <c r="M94" s="254">
        <f t="shared" si="42"/>
        <v>113556.56185800949</v>
      </c>
      <c r="N94" s="255"/>
      <c r="O94" s="253">
        <f t="shared" si="30"/>
        <v>91178.043317364456</v>
      </c>
      <c r="P94" s="253">
        <f t="shared" si="31"/>
        <v>90124.120028767822</v>
      </c>
      <c r="Q94" s="251">
        <f t="shared" si="34"/>
        <v>6.9131150286569215E-2</v>
      </c>
      <c r="R94" s="182">
        <f t="shared" si="35"/>
        <v>1.0641607592526834E-2</v>
      </c>
      <c r="S94" s="97"/>
      <c r="T94" s="97"/>
      <c r="V94" s="109"/>
      <c r="W94" s="109"/>
    </row>
    <row r="95" spans="2:23" x14ac:dyDescent="0.2">
      <c r="E95" s="81"/>
      <c r="F95" s="81"/>
      <c r="G95" s="81"/>
      <c r="H95" s="81"/>
      <c r="I95" s="81"/>
      <c r="J95" s="255"/>
      <c r="K95" s="255"/>
      <c r="L95" s="255"/>
      <c r="M95" s="255"/>
      <c r="N95" s="255"/>
      <c r="O95" s="260"/>
      <c r="P95" s="260"/>
      <c r="Q95" s="251"/>
      <c r="R95" s="182"/>
      <c r="S95" s="111"/>
      <c r="T95" s="111"/>
      <c r="V95" s="109"/>
      <c r="W95" s="109"/>
    </row>
    <row r="96" spans="2:23" x14ac:dyDescent="0.2">
      <c r="B96" s="185" t="s">
        <v>741</v>
      </c>
      <c r="C96" s="186" t="s">
        <v>629</v>
      </c>
      <c r="D96" s="186"/>
      <c r="E96" s="197">
        <f>E98+E99+E100+E102+E103+E104</f>
        <v>15095.250000000002</v>
      </c>
      <c r="F96" s="197">
        <f t="shared" ref="F96:G96" si="43">F98+F99+F100+F102+F103+F104</f>
        <v>9608.7200000000012</v>
      </c>
      <c r="G96" s="197">
        <f t="shared" si="43"/>
        <v>8691.61</v>
      </c>
      <c r="H96" s="197">
        <f>H98+H99+H100+H102+H103+H104</f>
        <v>26154.22</v>
      </c>
      <c r="I96" s="198"/>
      <c r="J96" s="246">
        <f>J98+J99+J100+J102+J103+J104</f>
        <v>19668.924061115817</v>
      </c>
      <c r="K96" s="246">
        <f t="shared" ref="K96:P96" si="44">K98+K99+K100+K102+K103+K104</f>
        <v>11375.551093391548</v>
      </c>
      <c r="L96" s="246">
        <f>L98+L99+L100+L102+L103+L104</f>
        <v>9727.0840012727658</v>
      </c>
      <c r="M96" s="246">
        <f>M98+M99+M100+M102+M103+M104</f>
        <v>27977.219644809669</v>
      </c>
      <c r="N96" s="261"/>
      <c r="O96" s="246">
        <f t="shared" si="44"/>
        <v>17187.194700147451</v>
      </c>
      <c r="P96" s="246">
        <f t="shared" si="44"/>
        <v>15522.237577253683</v>
      </c>
      <c r="Q96" s="248">
        <f t="shared" ref="Q96:Q105" si="45">P96/$P$130</f>
        <v>1.1906581039508956E-2</v>
      </c>
      <c r="R96" s="184">
        <f t="shared" ref="R96:R105" si="46">Q96/$Q$126</f>
        <v>1.8328230134439238E-3</v>
      </c>
      <c r="S96" s="97"/>
      <c r="T96" s="97"/>
      <c r="V96" s="109"/>
      <c r="W96" s="109"/>
    </row>
    <row r="97" spans="2:23" x14ac:dyDescent="0.2">
      <c r="B97" s="110"/>
      <c r="C97" s="94"/>
      <c r="D97" s="95"/>
      <c r="E97" s="95"/>
      <c r="F97" s="95"/>
      <c r="G97" s="95"/>
      <c r="H97" s="95"/>
      <c r="I97" s="96"/>
      <c r="J97" s="259"/>
      <c r="K97" s="259"/>
      <c r="L97" s="259"/>
      <c r="M97" s="259"/>
      <c r="N97" s="267"/>
      <c r="O97" s="259"/>
      <c r="P97" s="259"/>
      <c r="Q97" s="251">
        <f t="shared" si="45"/>
        <v>0</v>
      </c>
      <c r="R97" s="182">
        <f t="shared" si="46"/>
        <v>0</v>
      </c>
      <c r="S97" s="112"/>
      <c r="T97" s="112"/>
      <c r="V97" s="109"/>
      <c r="W97" s="109"/>
    </row>
    <row r="98" spans="2:23" x14ac:dyDescent="0.2">
      <c r="B98" s="110"/>
      <c r="C98" s="85" t="str">
        <f>'2021'!A341</f>
        <v>3.1.1.4.3.1</v>
      </c>
      <c r="D98" s="80" t="str">
        <f>VLOOKUP($C98,'2021'!$A$2:$O$361,2,FALSE)</f>
        <v>Juros</v>
      </c>
      <c r="E98" s="80"/>
      <c r="F98" s="80"/>
      <c r="G98" s="80"/>
      <c r="H98" s="80"/>
      <c r="I98" s="81"/>
      <c r="J98" s="254">
        <f t="shared" si="32"/>
        <v>0</v>
      </c>
      <c r="K98" s="254">
        <f t="shared" ref="K98:M103" si="47">F98*(1+K$3)</f>
        <v>0</v>
      </c>
      <c r="L98" s="254">
        <f t="shared" si="47"/>
        <v>0</v>
      </c>
      <c r="M98" s="254">
        <f t="shared" si="47"/>
        <v>0</v>
      </c>
      <c r="N98" s="255"/>
      <c r="O98" s="253">
        <f t="shared" si="30"/>
        <v>0</v>
      </c>
      <c r="P98" s="253">
        <f t="shared" si="31"/>
        <v>0</v>
      </c>
      <c r="Q98" s="251">
        <f t="shared" si="45"/>
        <v>0</v>
      </c>
      <c r="R98" s="182">
        <f t="shared" si="46"/>
        <v>0</v>
      </c>
      <c r="S98" s="97"/>
      <c r="T98" s="97"/>
      <c r="V98" s="109"/>
      <c r="W98" s="109"/>
    </row>
    <row r="99" spans="2:23" x14ac:dyDescent="0.2">
      <c r="B99" s="110"/>
      <c r="C99" s="85" t="str">
        <f>'2021'!A342</f>
        <v>3.1.1.4.3.2</v>
      </c>
      <c r="D99" s="80" t="str">
        <f>VLOOKUP($C99,'2021'!$A$2:$O$361,2,FALSE)</f>
        <v>Descontos Concedidos</v>
      </c>
      <c r="E99" s="80">
        <f>VLOOKUP($C99,'2021'!$A$2:$O$361,15,FALSE)</f>
        <v>0</v>
      </c>
      <c r="F99" s="80">
        <f>VLOOKUP($C99,'2022'!$A$2:$O$361,15,FALSE)</f>
        <v>0</v>
      </c>
      <c r="G99" s="80">
        <f>VLOOKUP($C99,'2023'!$A$2:$O$361,15,FALSE)</f>
        <v>0</v>
      </c>
      <c r="H99" s="80">
        <f>VLOOKUP($C99,'2024'!$A$2:$O$361,15,FALSE)</f>
        <v>0</v>
      </c>
      <c r="I99" s="81"/>
      <c r="J99" s="254">
        <f t="shared" si="32"/>
        <v>0</v>
      </c>
      <c r="K99" s="254">
        <f t="shared" si="47"/>
        <v>0</v>
      </c>
      <c r="L99" s="254">
        <f t="shared" si="47"/>
        <v>0</v>
      </c>
      <c r="M99" s="254">
        <f t="shared" si="47"/>
        <v>0</v>
      </c>
      <c r="N99" s="255"/>
      <c r="O99" s="253">
        <f t="shared" si="30"/>
        <v>0</v>
      </c>
      <c r="P99" s="253">
        <f t="shared" si="31"/>
        <v>0</v>
      </c>
      <c r="Q99" s="251">
        <f t="shared" si="45"/>
        <v>0</v>
      </c>
      <c r="R99" s="182">
        <f t="shared" si="46"/>
        <v>0</v>
      </c>
      <c r="S99" s="97"/>
      <c r="T99" s="97"/>
      <c r="V99" s="109"/>
      <c r="W99" s="109"/>
    </row>
    <row r="100" spans="2:23" x14ac:dyDescent="0.2">
      <c r="B100" s="110"/>
      <c r="C100" s="85" t="str">
        <f>'2021'!A343</f>
        <v>3.1.1.4.3.3</v>
      </c>
      <c r="D100" s="80" t="str">
        <f>VLOOKUP($C100,'2021'!$A$2:$O$361,2,FALSE)</f>
        <v>Despesas com Financiamentos</v>
      </c>
      <c r="E100" s="80">
        <f>VLOOKUP($C100,'2021'!$A$2:$O$361,15,FALSE)</f>
        <v>0</v>
      </c>
      <c r="F100" s="80">
        <f>VLOOKUP($C100,'2022'!$A$2:$O$361,15,FALSE)</f>
        <v>0</v>
      </c>
      <c r="G100" s="80">
        <f>VLOOKUP($C100,'2023'!$A$2:$O$361,15,FALSE)</f>
        <v>0</v>
      </c>
      <c r="H100" s="80">
        <f>VLOOKUP($C100,'2024'!$A$2:$O$361,15,FALSE)</f>
        <v>0</v>
      </c>
      <c r="I100" s="81"/>
      <c r="J100" s="254">
        <f t="shared" si="32"/>
        <v>0</v>
      </c>
      <c r="K100" s="254">
        <f t="shared" si="47"/>
        <v>0</v>
      </c>
      <c r="L100" s="254">
        <f t="shared" si="47"/>
        <v>0</v>
      </c>
      <c r="M100" s="254">
        <f t="shared" si="47"/>
        <v>0</v>
      </c>
      <c r="N100" s="255"/>
      <c r="O100" s="253">
        <f t="shared" si="30"/>
        <v>0</v>
      </c>
      <c r="P100" s="253">
        <f t="shared" si="31"/>
        <v>0</v>
      </c>
      <c r="Q100" s="251">
        <f t="shared" si="45"/>
        <v>0</v>
      </c>
      <c r="R100" s="182">
        <f t="shared" si="46"/>
        <v>0</v>
      </c>
      <c r="S100" s="97"/>
      <c r="T100" s="97"/>
      <c r="V100" s="109"/>
      <c r="W100" s="109"/>
    </row>
    <row r="101" spans="2:23" x14ac:dyDescent="0.2">
      <c r="B101" s="110"/>
      <c r="C101" s="94" t="str">
        <f>'2021'!A344</f>
        <v>3.1.1.4.3.4</v>
      </c>
      <c r="D101" s="95" t="str">
        <f>VLOOKUP($C101,'2021'!$A$2:$O$361,2,FALSE)</f>
        <v>Despesas Bancárias</v>
      </c>
      <c r="E101" s="80"/>
      <c r="F101" s="80"/>
      <c r="G101" s="80"/>
      <c r="H101" s="80"/>
      <c r="I101" s="96"/>
      <c r="J101" s="254">
        <f t="shared" si="32"/>
        <v>0</v>
      </c>
      <c r="K101" s="254">
        <f t="shared" si="47"/>
        <v>0</v>
      </c>
      <c r="L101" s="254">
        <f t="shared" si="47"/>
        <v>0</v>
      </c>
      <c r="M101" s="254">
        <f t="shared" si="47"/>
        <v>0</v>
      </c>
      <c r="N101" s="255"/>
      <c r="O101" s="253">
        <f t="shared" si="30"/>
        <v>0</v>
      </c>
      <c r="P101" s="253">
        <f t="shared" si="31"/>
        <v>0</v>
      </c>
      <c r="Q101" s="251">
        <f t="shared" si="45"/>
        <v>0</v>
      </c>
      <c r="R101" s="182">
        <f t="shared" si="46"/>
        <v>0</v>
      </c>
      <c r="S101" s="97"/>
      <c r="T101" s="97"/>
      <c r="V101" s="109"/>
      <c r="W101" s="109"/>
    </row>
    <row r="102" spans="2:23" x14ac:dyDescent="0.2">
      <c r="B102" s="110"/>
      <c r="C102" s="85" t="str">
        <f>'2021'!A345</f>
        <v>3.1.1.4.3.5</v>
      </c>
      <c r="D102" s="80" t="str">
        <f>VLOOKUP($C102,'2021'!$A$2:$O$361,2,FALSE)</f>
        <v>Multas de Mora</v>
      </c>
      <c r="E102" s="80">
        <f>VLOOKUP($C102,'2021'!$A$2:$O$361,15,FALSE)</f>
        <v>0</v>
      </c>
      <c r="F102" s="80">
        <f>VLOOKUP($C102,'2022'!$A$2:$O$361,15,FALSE)</f>
        <v>0</v>
      </c>
      <c r="G102" s="80">
        <f>VLOOKUP($C102,'2023'!$A$2:$O$361,15,FALSE)</f>
        <v>0</v>
      </c>
      <c r="H102" s="80">
        <f>VLOOKUP($C102,'2024'!$A$2:$O$361,15,FALSE)</f>
        <v>0</v>
      </c>
      <c r="I102" s="81"/>
      <c r="J102" s="254">
        <f>E102*(1+J$3)</f>
        <v>0</v>
      </c>
      <c r="K102" s="254">
        <f t="shared" si="47"/>
        <v>0</v>
      </c>
      <c r="L102" s="254">
        <f t="shared" si="47"/>
        <v>0</v>
      </c>
      <c r="M102" s="254">
        <f t="shared" si="47"/>
        <v>0</v>
      </c>
      <c r="N102" s="255"/>
      <c r="O102" s="253">
        <f t="shared" si="30"/>
        <v>0</v>
      </c>
      <c r="P102" s="253">
        <f t="shared" si="31"/>
        <v>0</v>
      </c>
      <c r="Q102" s="251">
        <f t="shared" si="45"/>
        <v>0</v>
      </c>
      <c r="R102" s="182">
        <f t="shared" si="46"/>
        <v>0</v>
      </c>
      <c r="S102" s="97"/>
      <c r="T102" s="97"/>
      <c r="V102" s="109"/>
      <c r="W102" s="109"/>
    </row>
    <row r="103" spans="2:23" x14ac:dyDescent="0.2">
      <c r="B103" s="110"/>
      <c r="C103" s="85" t="str">
        <f>'2021'!A346</f>
        <v>3.1.1.4.3.6</v>
      </c>
      <c r="D103" s="80" t="str">
        <f>VLOOKUP($C103,'2021'!$A$2:$O$361,2,FALSE)</f>
        <v>Outras Despesas Financeiras</v>
      </c>
      <c r="E103" s="80">
        <f>VLOOKUP($C103,'2021'!$A$2:$O$361,15,FALSE)</f>
        <v>0</v>
      </c>
      <c r="F103" s="80">
        <f>VLOOKUP($C103,'2022'!$A$2:$O$361,15,FALSE)</f>
        <v>0</v>
      </c>
      <c r="G103" s="80">
        <f>VLOOKUP($C103,'2023'!$A$2:$O$361,15,FALSE)</f>
        <v>0</v>
      </c>
      <c r="H103" s="80">
        <f>VLOOKUP($C103,'2024'!$A$2:$O$361,15,FALSE)</f>
        <v>0</v>
      </c>
      <c r="I103" s="81"/>
      <c r="J103" s="254">
        <f t="shared" si="32"/>
        <v>0</v>
      </c>
      <c r="K103" s="254">
        <f t="shared" si="47"/>
        <v>0</v>
      </c>
      <c r="L103" s="254">
        <f t="shared" si="47"/>
        <v>0</v>
      </c>
      <c r="M103" s="254">
        <f t="shared" si="47"/>
        <v>0</v>
      </c>
      <c r="N103" s="255"/>
      <c r="O103" s="253">
        <f t="shared" si="30"/>
        <v>0</v>
      </c>
      <c r="P103" s="253">
        <f t="shared" si="31"/>
        <v>0</v>
      </c>
      <c r="Q103" s="251">
        <f t="shared" si="45"/>
        <v>0</v>
      </c>
      <c r="R103" s="182">
        <f t="shared" si="46"/>
        <v>0</v>
      </c>
      <c r="S103" s="97"/>
      <c r="T103" s="97"/>
      <c r="V103" s="109"/>
      <c r="W103" s="109"/>
    </row>
    <row r="104" spans="2:23" x14ac:dyDescent="0.2">
      <c r="B104" s="108" t="s">
        <v>742</v>
      </c>
      <c r="C104" s="76" t="s">
        <v>743</v>
      </c>
      <c r="D104" s="76"/>
      <c r="E104" s="82">
        <f>E105</f>
        <v>15095.250000000002</v>
      </c>
      <c r="F104" s="82">
        <f t="shared" ref="F104:L104" si="48">F105</f>
        <v>9608.7200000000012</v>
      </c>
      <c r="G104" s="82">
        <f t="shared" si="48"/>
        <v>8691.61</v>
      </c>
      <c r="H104" s="82">
        <f t="shared" si="48"/>
        <v>26154.22</v>
      </c>
      <c r="I104" s="83"/>
      <c r="J104" s="256">
        <f t="shared" si="48"/>
        <v>19668.924061115817</v>
      </c>
      <c r="K104" s="256">
        <f t="shared" si="48"/>
        <v>11375.551093391548</v>
      </c>
      <c r="L104" s="256">
        <f t="shared" si="48"/>
        <v>9727.0840012727658</v>
      </c>
      <c r="M104" s="256">
        <f>M105</f>
        <v>27977.219644809669</v>
      </c>
      <c r="N104" s="262"/>
      <c r="O104" s="256">
        <f t="shared" ref="O104:P104" si="49">O105</f>
        <v>17187.194700147451</v>
      </c>
      <c r="P104" s="256">
        <f t="shared" si="49"/>
        <v>15522.237577253683</v>
      </c>
      <c r="Q104" s="251">
        <f t="shared" si="45"/>
        <v>1.1906581039508956E-2</v>
      </c>
      <c r="R104" s="182">
        <f t="shared" si="46"/>
        <v>1.8328230134439238E-3</v>
      </c>
      <c r="S104" s="97"/>
      <c r="T104" s="97"/>
      <c r="V104" s="109"/>
      <c r="W104" s="109"/>
    </row>
    <row r="105" spans="2:23" x14ac:dyDescent="0.2">
      <c r="B105" s="110"/>
      <c r="C105" s="85" t="str">
        <f>'2021'!A344</f>
        <v>3.1.1.4.3.4</v>
      </c>
      <c r="D105" s="80" t="s">
        <v>636</v>
      </c>
      <c r="E105" s="80">
        <f>VLOOKUP($C105,'2021'!$A$2:$O$361,15,FALSE)</f>
        <v>15095.250000000002</v>
      </c>
      <c r="F105" s="80">
        <f>VLOOKUP($C105,'2022'!$A$2:$O$361,15,FALSE)</f>
        <v>9608.7200000000012</v>
      </c>
      <c r="G105" s="80">
        <f>VLOOKUP($C105,'2023'!$A$2:$O$361,15,FALSE)</f>
        <v>8691.61</v>
      </c>
      <c r="H105" s="80">
        <f>VLOOKUP($C105,'2024'!$A$2:$O$361,15,FALSE)</f>
        <v>26154.22</v>
      </c>
      <c r="I105" s="81"/>
      <c r="J105" s="254">
        <f t="shared" si="32"/>
        <v>19668.924061115817</v>
      </c>
      <c r="K105" s="254">
        <f>F105*(1+K$3)</f>
        <v>11375.551093391548</v>
      </c>
      <c r="L105" s="254">
        <f>G105*(1+L$3)</f>
        <v>9727.0840012727658</v>
      </c>
      <c r="M105" s="254">
        <f>H105*(1+M$3)</f>
        <v>27977.219644809669</v>
      </c>
      <c r="N105" s="255"/>
      <c r="O105" s="253">
        <f t="shared" si="30"/>
        <v>17187.194700147451</v>
      </c>
      <c r="P105" s="253">
        <f t="shared" si="31"/>
        <v>15522.237577253683</v>
      </c>
      <c r="Q105" s="251">
        <f t="shared" si="45"/>
        <v>1.1906581039508956E-2</v>
      </c>
      <c r="R105" s="182">
        <f t="shared" si="46"/>
        <v>1.8328230134439238E-3</v>
      </c>
      <c r="S105" s="97"/>
      <c r="T105" s="97"/>
      <c r="V105" s="109"/>
      <c r="W105" s="109"/>
    </row>
    <row r="106" spans="2:23" x14ac:dyDescent="0.2">
      <c r="D106" s="81"/>
      <c r="E106" s="81"/>
      <c r="F106" s="81"/>
      <c r="G106" s="81"/>
      <c r="H106" s="81"/>
      <c r="I106" s="81"/>
      <c r="J106" s="255"/>
      <c r="K106" s="255"/>
      <c r="L106" s="255"/>
      <c r="M106" s="255"/>
      <c r="N106" s="255"/>
      <c r="O106" s="260"/>
      <c r="P106" s="260"/>
      <c r="Q106" s="251"/>
      <c r="R106" s="182"/>
      <c r="S106" s="111"/>
      <c r="T106" s="111"/>
      <c r="U106" s="74"/>
      <c r="V106" s="109"/>
      <c r="W106" s="109"/>
    </row>
    <row r="107" spans="2:23" x14ac:dyDescent="0.2">
      <c r="B107" s="185" t="s">
        <v>744</v>
      </c>
      <c r="C107" s="186" t="s">
        <v>745</v>
      </c>
      <c r="D107" s="186"/>
      <c r="E107" s="197">
        <f>E109</f>
        <v>12901.250000000002</v>
      </c>
      <c r="F107" s="197">
        <f t="shared" ref="F107:H107" si="50">F109</f>
        <v>36652.200000000004</v>
      </c>
      <c r="G107" s="197">
        <f t="shared" si="50"/>
        <v>35714.120000000003</v>
      </c>
      <c r="H107" s="197">
        <f t="shared" si="50"/>
        <v>28494.279999999992</v>
      </c>
      <c r="I107" s="198"/>
      <c r="J107" s="246">
        <f>J109</f>
        <v>16810.169195175331</v>
      </c>
      <c r="K107" s="246">
        <f>K109</f>
        <v>43391.728948830409</v>
      </c>
      <c r="L107" s="246">
        <f>L109</f>
        <v>39968.917757646246</v>
      </c>
      <c r="M107" s="246">
        <f>M109</f>
        <v>30480.38634609279</v>
      </c>
      <c r="N107" s="261"/>
      <c r="O107" s="246">
        <f t="shared" ref="O107:P107" si="51">O109</f>
        <v>32662.800561936194</v>
      </c>
      <c r="P107" s="246">
        <f t="shared" si="51"/>
        <v>35224.652051869518</v>
      </c>
      <c r="Q107" s="248">
        <f>P107/$P$130</f>
        <v>2.7019633745246047E-2</v>
      </c>
      <c r="R107" s="184">
        <f>Q107/$Q$126</f>
        <v>4.1592297888693791E-3</v>
      </c>
      <c r="S107" s="97"/>
      <c r="T107" s="97"/>
      <c r="V107" s="109"/>
      <c r="W107" s="109"/>
    </row>
    <row r="108" spans="2:23" x14ac:dyDescent="0.2">
      <c r="B108" s="110"/>
      <c r="C108" s="85"/>
      <c r="D108" s="85"/>
      <c r="E108" s="80"/>
      <c r="F108" s="80"/>
      <c r="G108" s="80"/>
      <c r="H108" s="80"/>
      <c r="I108" s="81"/>
      <c r="J108" s="254">
        <f t="shared" si="32"/>
        <v>0</v>
      </c>
      <c r="K108" s="254">
        <f>F108*(1+K$3)</f>
        <v>0</v>
      </c>
      <c r="L108" s="254">
        <f>G108*(1+L$3)</f>
        <v>0</v>
      </c>
      <c r="M108" s="254">
        <f>H108*(1+M$3)</f>
        <v>0</v>
      </c>
      <c r="N108" s="255"/>
      <c r="O108" s="253">
        <f t="shared" si="30"/>
        <v>0</v>
      </c>
      <c r="P108" s="253">
        <f t="shared" si="31"/>
        <v>0</v>
      </c>
      <c r="Q108" s="251"/>
      <c r="R108" s="182"/>
      <c r="S108" s="97"/>
      <c r="T108" s="97"/>
      <c r="V108" s="109"/>
      <c r="W108" s="109"/>
    </row>
    <row r="109" spans="2:23" x14ac:dyDescent="0.2">
      <c r="B109" s="108" t="s">
        <v>746</v>
      </c>
      <c r="C109" s="76" t="s">
        <v>573</v>
      </c>
      <c r="D109" s="76"/>
      <c r="E109" s="82">
        <f>E110</f>
        <v>12901.250000000002</v>
      </c>
      <c r="F109" s="82">
        <f t="shared" ref="F109:O109" si="52">F110</f>
        <v>36652.200000000004</v>
      </c>
      <c r="G109" s="82">
        <f t="shared" si="52"/>
        <v>35714.120000000003</v>
      </c>
      <c r="H109" s="82">
        <f t="shared" si="52"/>
        <v>28494.279999999992</v>
      </c>
      <c r="I109" s="83"/>
      <c r="J109" s="256">
        <f>J110</f>
        <v>16810.169195175331</v>
      </c>
      <c r="K109" s="256">
        <f t="shared" si="52"/>
        <v>43391.728948830409</v>
      </c>
      <c r="L109" s="256">
        <f t="shared" si="52"/>
        <v>39968.917757646246</v>
      </c>
      <c r="M109" s="256">
        <f>M110</f>
        <v>30480.38634609279</v>
      </c>
      <c r="N109" s="262"/>
      <c r="O109" s="256">
        <f t="shared" si="52"/>
        <v>32662.800561936194</v>
      </c>
      <c r="P109" s="256">
        <f>P110</f>
        <v>35224.652051869518</v>
      </c>
      <c r="Q109" s="251">
        <f>P109/$P$130</f>
        <v>2.7019633745246047E-2</v>
      </c>
      <c r="R109" s="182">
        <f>Q109/$Q$126</f>
        <v>4.1592297888693791E-3</v>
      </c>
      <c r="S109" s="97"/>
      <c r="T109" s="97"/>
      <c r="V109" s="109"/>
      <c r="W109" s="109"/>
    </row>
    <row r="110" spans="2:23" x14ac:dyDescent="0.2">
      <c r="B110" s="110"/>
      <c r="C110" s="165" t="s">
        <v>572</v>
      </c>
      <c r="D110" s="167" t="s">
        <v>573</v>
      </c>
      <c r="E110" s="170">
        <f>VLOOKUP($C110,'2021'!$A$2:$O$361,15,FALSE)</f>
        <v>12901.250000000002</v>
      </c>
      <c r="F110" s="170">
        <f>VLOOKUP($C110,'2022'!$A$2:$O$361,15,FALSE)</f>
        <v>36652.200000000004</v>
      </c>
      <c r="G110" s="170">
        <f>VLOOKUP($C110,'2023'!$A$2:$O$361,15,FALSE)</f>
        <v>35714.120000000003</v>
      </c>
      <c r="H110" s="170">
        <f>VLOOKUP($C110,'2024'!$A$2:$O$361,15,FALSE)</f>
        <v>28494.279999999992</v>
      </c>
      <c r="I110" s="171"/>
      <c r="J110" s="266">
        <f t="shared" si="32"/>
        <v>16810.169195175331</v>
      </c>
      <c r="K110" s="266">
        <f>F110*(1+K$3)</f>
        <v>43391.728948830409</v>
      </c>
      <c r="L110" s="266">
        <f>G110*(1+L$3)</f>
        <v>39968.917757646246</v>
      </c>
      <c r="M110" s="266">
        <f>H110*(1+M$3)</f>
        <v>30480.38634609279</v>
      </c>
      <c r="N110" s="255"/>
      <c r="O110" s="253">
        <f t="shared" si="30"/>
        <v>32662.800561936194</v>
      </c>
      <c r="P110" s="253">
        <f t="shared" si="31"/>
        <v>35224.652051869518</v>
      </c>
      <c r="Q110" s="251">
        <f>P110/$P$130</f>
        <v>2.7019633745246047E-2</v>
      </c>
      <c r="R110" s="182">
        <f>Q110/$Q$126</f>
        <v>4.1592297888693791E-3</v>
      </c>
      <c r="S110" s="97"/>
      <c r="T110" s="97"/>
      <c r="V110" s="109"/>
      <c r="W110" s="109"/>
    </row>
    <row r="111" spans="2:23" x14ac:dyDescent="0.2">
      <c r="D111" s="97"/>
      <c r="E111" s="81"/>
      <c r="F111" s="81"/>
      <c r="G111" s="81"/>
      <c r="H111" s="81"/>
      <c r="I111" s="81"/>
      <c r="J111" s="255"/>
      <c r="K111" s="255"/>
      <c r="L111" s="255"/>
      <c r="M111" s="255"/>
      <c r="N111" s="255"/>
      <c r="O111" s="260"/>
      <c r="P111" s="260"/>
      <c r="Q111" s="251"/>
      <c r="R111" s="182"/>
      <c r="S111" s="111"/>
      <c r="T111" s="97"/>
      <c r="V111" s="109"/>
      <c r="W111" s="109"/>
    </row>
    <row r="112" spans="2:23" x14ac:dyDescent="0.2">
      <c r="B112" s="200"/>
      <c r="C112" s="201" t="s">
        <v>770</v>
      </c>
      <c r="D112" s="202"/>
      <c r="E112" s="203">
        <f>E60+E96+E107</f>
        <v>707203.81</v>
      </c>
      <c r="F112" s="203">
        <f>F60+F96+F107</f>
        <v>888049.42999999982</v>
      </c>
      <c r="G112" s="203">
        <f>G60+G96+G107</f>
        <v>1180355.4600000002</v>
      </c>
      <c r="H112" s="203">
        <f>H60+H96+H107</f>
        <v>1286643.8500000001</v>
      </c>
      <c r="I112" s="204"/>
      <c r="J112" s="268">
        <f>J60+J96+J107</f>
        <v>921477.8181627848</v>
      </c>
      <c r="K112" s="268">
        <f>K60+K96+K107</f>
        <v>1051342.0793219325</v>
      </c>
      <c r="L112" s="268">
        <f>L60+L96+L107</f>
        <v>1320976.9778879809</v>
      </c>
      <c r="M112" s="268">
        <f>M60+M96+M107</f>
        <v>1376325.4111991695</v>
      </c>
      <c r="N112" s="269"/>
      <c r="O112" s="268">
        <f>O60+O96+O107</f>
        <v>1167530.5716429667</v>
      </c>
      <c r="P112" s="268">
        <f>P60+P96+P107</f>
        <v>1188988.7160670636</v>
      </c>
      <c r="Q112" s="265">
        <f>P112/$P$130</f>
        <v>0.91203284529413375</v>
      </c>
      <c r="R112" s="183">
        <f>Q112/$Q$126</f>
        <v>0.14039250917833329</v>
      </c>
      <c r="S112" s="97"/>
      <c r="T112" s="97"/>
      <c r="V112" s="109"/>
      <c r="W112" s="109"/>
    </row>
    <row r="113" spans="2:23" x14ac:dyDescent="0.2">
      <c r="D113" s="97"/>
      <c r="E113" s="81"/>
      <c r="F113" s="81"/>
      <c r="G113" s="81"/>
      <c r="H113" s="81"/>
      <c r="I113" s="81"/>
      <c r="J113" s="255"/>
      <c r="K113" s="255"/>
      <c r="L113" s="255"/>
      <c r="M113" s="255"/>
      <c r="N113" s="255"/>
      <c r="O113" s="260"/>
      <c r="P113" s="260"/>
      <c r="Q113" s="251"/>
      <c r="R113" s="182"/>
      <c r="S113" s="97"/>
      <c r="T113" s="97"/>
      <c r="V113" s="109"/>
      <c r="W113" s="109"/>
    </row>
    <row r="114" spans="2:23" x14ac:dyDescent="0.2">
      <c r="G114" s="81"/>
      <c r="H114" s="81"/>
      <c r="I114" s="81"/>
      <c r="J114" s="255"/>
      <c r="K114" s="255"/>
      <c r="L114" s="255"/>
      <c r="M114" s="255"/>
      <c r="N114" s="255"/>
      <c r="O114" s="260"/>
      <c r="P114" s="260"/>
      <c r="Q114" s="251"/>
      <c r="R114" s="182"/>
      <c r="S114" s="97"/>
      <c r="T114" s="97"/>
      <c r="V114" s="109"/>
      <c r="W114" s="109"/>
    </row>
    <row r="115" spans="2:23" x14ac:dyDescent="0.2">
      <c r="B115" s="185" t="s">
        <v>772</v>
      </c>
      <c r="C115" s="186" t="s">
        <v>771</v>
      </c>
      <c r="D115" s="199"/>
      <c r="E115" s="197"/>
      <c r="F115" s="197"/>
      <c r="G115" s="197"/>
      <c r="H115" s="197"/>
      <c r="I115" s="198"/>
      <c r="J115" s="270">
        <f>SUM(J116:J117)</f>
        <v>925192.6324641793</v>
      </c>
      <c r="K115" s="270">
        <f t="shared" ref="K115:P115" si="53">SUM(K116:K117)</f>
        <v>925192.6324641793</v>
      </c>
      <c r="L115" s="270">
        <f t="shared" si="53"/>
        <v>925192.6324641793</v>
      </c>
      <c r="M115" s="271">
        <f t="shared" si="53"/>
        <v>925192.6324641793</v>
      </c>
      <c r="N115" s="272"/>
      <c r="O115" s="273">
        <f t="shared" si="53"/>
        <v>924510.24570600665</v>
      </c>
      <c r="P115" s="270">
        <f t="shared" si="53"/>
        <v>925192.6324641793</v>
      </c>
      <c r="Q115" s="248">
        <f>P115/$P$130</f>
        <v>0.7096838326797722</v>
      </c>
      <c r="R115" s="184">
        <f>Q115/$Q$126</f>
        <v>0.10924419499505772</v>
      </c>
      <c r="S115" s="97"/>
      <c r="T115" s="97"/>
      <c r="V115" s="109"/>
      <c r="W115" s="109"/>
    </row>
    <row r="116" spans="2:23" x14ac:dyDescent="0.2">
      <c r="B116" s="108" t="s">
        <v>773</v>
      </c>
      <c r="C116" s="76" t="s">
        <v>774</v>
      </c>
      <c r="D116" s="168"/>
      <c r="E116" s="82"/>
      <c r="F116" s="82"/>
      <c r="G116" s="82"/>
      <c r="H116" s="82"/>
      <c r="I116" s="83"/>
      <c r="J116" s="274">
        <v>802661</v>
      </c>
      <c r="K116" s="274">
        <v>802661</v>
      </c>
      <c r="L116" s="274">
        <v>802661</v>
      </c>
      <c r="M116" s="275">
        <v>802661</v>
      </c>
      <c r="N116" s="276"/>
      <c r="O116" s="277">
        <v>802661</v>
      </c>
      <c r="P116" s="278">
        <v>802661</v>
      </c>
      <c r="Q116" s="251">
        <f>P116/$P$130</f>
        <v>0.61569398072853032</v>
      </c>
      <c r="R116" s="182">
        <f>Q116/$Q$126</f>
        <v>9.4775997691835243E-2</v>
      </c>
      <c r="S116" s="97"/>
      <c r="T116" s="97"/>
      <c r="V116" s="109"/>
      <c r="W116" s="109"/>
    </row>
    <row r="117" spans="2:23" x14ac:dyDescent="0.2">
      <c r="B117" s="108" t="s">
        <v>775</v>
      </c>
      <c r="C117" s="76" t="s">
        <v>776</v>
      </c>
      <c r="D117" s="168"/>
      <c r="E117" s="82"/>
      <c r="F117" s="82"/>
      <c r="G117" s="82"/>
      <c r="H117" s="82"/>
      <c r="I117" s="83"/>
      <c r="J117" s="169">
        <v>122531.63246417935</v>
      </c>
      <c r="K117" s="169">
        <v>122531.63246417935</v>
      </c>
      <c r="L117" s="169">
        <v>122531.63246417935</v>
      </c>
      <c r="M117" s="169">
        <v>122531.63246417935</v>
      </c>
      <c r="N117" s="279"/>
      <c r="O117" s="280">
        <v>121849.24570600661</v>
      </c>
      <c r="P117" s="169">
        <v>122531.63246417935</v>
      </c>
      <c r="Q117" s="251">
        <f>P117/$P$130</f>
        <v>9.3989851951241932E-2</v>
      </c>
      <c r="R117" s="182">
        <f>Q117/$Q$126</f>
        <v>1.4468197303222489E-2</v>
      </c>
      <c r="S117" s="97"/>
      <c r="V117" s="109"/>
      <c r="W117" s="109"/>
    </row>
    <row r="118" spans="2:23" x14ac:dyDescent="0.2">
      <c r="D118" s="97"/>
      <c r="E118" s="81"/>
      <c r="F118" s="81"/>
      <c r="G118" s="81"/>
      <c r="H118" s="81"/>
      <c r="I118" s="81"/>
      <c r="J118" s="251"/>
      <c r="K118" s="251"/>
      <c r="L118" s="251"/>
      <c r="M118" s="251"/>
      <c r="N118" s="255"/>
      <c r="O118" s="251"/>
      <c r="P118" s="281"/>
      <c r="Q118" s="251"/>
      <c r="R118" s="182"/>
      <c r="V118" s="109"/>
      <c r="W118" s="109"/>
    </row>
    <row r="119" spans="2:23" x14ac:dyDescent="0.2">
      <c r="B119" s="200"/>
      <c r="C119" s="201" t="s">
        <v>747</v>
      </c>
      <c r="D119" s="201"/>
      <c r="E119" s="203">
        <f>E58+E112</f>
        <v>6178311.1600000001</v>
      </c>
      <c r="F119" s="203">
        <f>F58+F112</f>
        <v>6230286.0599999996</v>
      </c>
      <c r="G119" s="203">
        <f>G58+G112</f>
        <v>6395600.6999999993</v>
      </c>
      <c r="H119" s="203">
        <f>H58+H112</f>
        <v>6316630.5700000003</v>
      </c>
      <c r="I119" s="204"/>
      <c r="J119" s="268">
        <f>J58+J112+J115</f>
        <v>8975455.6643440332</v>
      </c>
      <c r="K119" s="268">
        <f t="shared" ref="K119:M119" si="54">K58+K112+K115</f>
        <v>8301090.5046027284</v>
      </c>
      <c r="L119" s="268">
        <f t="shared" si="54"/>
        <v>8082732.5183425024</v>
      </c>
      <c r="M119" s="268">
        <f t="shared" si="54"/>
        <v>7682104.5523000341</v>
      </c>
      <c r="N119" s="269"/>
      <c r="O119" s="268">
        <f>O58+O112+O115</f>
        <v>8259663.4231391521</v>
      </c>
      <c r="P119" s="268">
        <f>P58+P112+P115</f>
        <v>8078167.8996055536</v>
      </c>
      <c r="Q119" s="265">
        <f>P119/$P$130</f>
        <v>6.1964881202669293</v>
      </c>
      <c r="R119" s="183">
        <f>Q119/$Q$126</f>
        <v>0.95384779154247368</v>
      </c>
      <c r="T119" s="97"/>
      <c r="V119" s="109"/>
      <c r="W119" s="109"/>
    </row>
    <row r="120" spans="2:23" s="72" customFormat="1" x14ac:dyDescent="0.2">
      <c r="B120" s="113"/>
      <c r="E120" s="90"/>
      <c r="F120" s="90"/>
      <c r="G120" s="90"/>
      <c r="H120" s="90"/>
      <c r="I120" s="81"/>
      <c r="J120" s="255"/>
      <c r="K120" s="255"/>
      <c r="L120" s="255"/>
      <c r="M120" s="255"/>
      <c r="N120" s="255"/>
      <c r="O120" s="282"/>
      <c r="P120" s="282"/>
      <c r="Q120" s="251"/>
      <c r="R120" s="182"/>
      <c r="S120" s="71"/>
      <c r="V120" s="109"/>
      <c r="W120" s="109"/>
    </row>
    <row r="121" spans="2:23" x14ac:dyDescent="0.2">
      <c r="E121" s="98">
        <v>4.6699999999999998E-2</v>
      </c>
      <c r="F121" s="98">
        <v>4.6699999999999998E-2</v>
      </c>
      <c r="G121" s="98">
        <v>4.6699999999999998E-2</v>
      </c>
      <c r="H121" s="98">
        <v>4.6699999999999998E-2</v>
      </c>
      <c r="I121" s="114"/>
      <c r="J121" s="283"/>
      <c r="K121" s="283"/>
      <c r="L121" s="283"/>
      <c r="M121" s="283"/>
      <c r="N121" s="283"/>
      <c r="O121" s="283"/>
      <c r="P121" s="299"/>
      <c r="Q121" s="251"/>
      <c r="R121" s="182"/>
      <c r="V121" s="109"/>
      <c r="W121" s="109"/>
    </row>
    <row r="122" spans="2:23" x14ac:dyDescent="0.2">
      <c r="B122" s="195" t="s">
        <v>786</v>
      </c>
      <c r="C122" s="157" t="s">
        <v>787</v>
      </c>
      <c r="D122" s="205"/>
      <c r="E122" s="206"/>
      <c r="F122" s="206"/>
      <c r="G122" s="206"/>
      <c r="H122" s="206"/>
      <c r="I122" s="207"/>
      <c r="J122" s="284"/>
      <c r="K122" s="284"/>
      <c r="L122" s="284"/>
      <c r="M122" s="284"/>
      <c r="N122" s="284"/>
      <c r="O122" s="284"/>
      <c r="P122" s="284">
        <v>4639.2643494305275</v>
      </c>
      <c r="Q122" s="285">
        <f>P122/$P$130</f>
        <v>3.5586220520902809E-3</v>
      </c>
      <c r="R122" s="196">
        <f>Q122/$Q$126</f>
        <v>5.4779154247364852E-4</v>
      </c>
      <c r="V122" s="109"/>
      <c r="W122" s="109"/>
    </row>
    <row r="123" spans="2:23" x14ac:dyDescent="0.2">
      <c r="C123" s="71" t="s">
        <v>788</v>
      </c>
      <c r="I123" s="74"/>
      <c r="J123" s="255"/>
      <c r="K123" s="255"/>
      <c r="L123" s="255"/>
      <c r="M123" s="255"/>
      <c r="N123" s="255"/>
      <c r="O123" s="260"/>
      <c r="P123" s="260">
        <f>P119-P122</f>
        <v>8073528.6352561228</v>
      </c>
      <c r="Q123" s="251">
        <f>P123/$P$130</f>
        <v>6.1929294982148395</v>
      </c>
      <c r="R123" s="182">
        <f>Q123/$Q$126</f>
        <v>0.95330000000000004</v>
      </c>
      <c r="V123" s="109"/>
      <c r="W123" s="109"/>
    </row>
    <row r="124" spans="2:23" x14ac:dyDescent="0.2">
      <c r="I124" s="74"/>
      <c r="J124" s="255"/>
      <c r="K124" s="255"/>
      <c r="L124" s="255"/>
      <c r="M124" s="255"/>
      <c r="N124" s="255"/>
      <c r="O124" s="260"/>
      <c r="P124" s="260"/>
      <c r="Q124" s="251"/>
      <c r="R124" s="182">
        <f t="shared" ref="R124:R125" si="55">Q124/$Q$126</f>
        <v>0</v>
      </c>
      <c r="V124" s="109"/>
      <c r="W124" s="109"/>
    </row>
    <row r="125" spans="2:23" x14ac:dyDescent="0.2">
      <c r="C125" s="71" t="s">
        <v>785</v>
      </c>
      <c r="I125" s="74"/>
      <c r="J125" s="255"/>
      <c r="K125" s="255"/>
      <c r="L125" s="255"/>
      <c r="M125" s="255"/>
      <c r="N125" s="255"/>
      <c r="O125" s="260"/>
      <c r="P125" s="260">
        <f>P126-P123</f>
        <v>395503.81544787623</v>
      </c>
      <c r="Q125" s="251">
        <f t="shared" ref="Q125" si="56">P125/$P$130</f>
        <v>0.30337753862019573</v>
      </c>
      <c r="R125" s="182">
        <f t="shared" si="55"/>
        <v>4.6699999999999936E-2</v>
      </c>
      <c r="V125" s="109"/>
      <c r="W125" s="109"/>
    </row>
    <row r="126" spans="2:23" x14ac:dyDescent="0.2">
      <c r="B126" s="208"/>
      <c r="C126" s="209" t="s">
        <v>748</v>
      </c>
      <c r="D126" s="209"/>
      <c r="E126" s="210"/>
      <c r="F126" s="210"/>
      <c r="G126" s="210"/>
      <c r="H126" s="210"/>
      <c r="I126" s="211"/>
      <c r="J126" s="286"/>
      <c r="K126" s="286"/>
      <c r="L126" s="286"/>
      <c r="M126" s="286"/>
      <c r="N126" s="286"/>
      <c r="O126" s="287"/>
      <c r="P126" s="287">
        <f>P123/0.9533</f>
        <v>8469032.450703999</v>
      </c>
      <c r="Q126" s="288">
        <f>P126/$P$130</f>
        <v>6.4963070368350353</v>
      </c>
      <c r="R126" s="212">
        <f>Q126/$Q$126</f>
        <v>1</v>
      </c>
      <c r="V126" s="109"/>
      <c r="W126" s="109"/>
    </row>
    <row r="127" spans="2:23" x14ac:dyDescent="0.2">
      <c r="E127" s="99"/>
      <c r="F127" s="99"/>
      <c r="G127" s="99"/>
      <c r="H127" s="99"/>
      <c r="J127" s="255"/>
      <c r="K127" s="255"/>
      <c r="L127" s="255"/>
      <c r="M127" s="255"/>
      <c r="N127" s="255"/>
      <c r="O127" s="260"/>
      <c r="P127" s="260"/>
      <c r="Q127" s="260"/>
      <c r="R127" s="212"/>
      <c r="V127" s="109"/>
      <c r="W127" s="109"/>
    </row>
    <row r="128" spans="2:23" x14ac:dyDescent="0.2">
      <c r="C128" s="85" t="s">
        <v>768</v>
      </c>
      <c r="D128" s="85"/>
      <c r="E128" s="79"/>
      <c r="F128" s="79"/>
      <c r="G128" s="79"/>
      <c r="H128" s="145"/>
      <c r="I128" s="141"/>
      <c r="J128" s="290">
        <v>51388.058181818204</v>
      </c>
      <c r="K128" s="155">
        <v>60814.156363636364</v>
      </c>
      <c r="L128" s="155">
        <v>65842.900000000009</v>
      </c>
      <c r="M128" s="155">
        <v>49281.336363636372</v>
      </c>
      <c r="N128" s="291" t="s">
        <v>767</v>
      </c>
      <c r="O128" s="292"/>
      <c r="P128" s="292"/>
      <c r="Q128" s="260"/>
      <c r="V128" s="109"/>
      <c r="W128" s="109"/>
    </row>
    <row r="129" spans="3:23" x14ac:dyDescent="0.2">
      <c r="C129" s="85" t="s">
        <v>749</v>
      </c>
      <c r="D129" s="85"/>
      <c r="E129" s="155">
        <v>1104903.4411800001</v>
      </c>
      <c r="F129" s="155">
        <v>1244603</v>
      </c>
      <c r="G129" s="155">
        <v>1413823</v>
      </c>
      <c r="H129" s="156">
        <v>1252639</v>
      </c>
      <c r="I129" s="141"/>
      <c r="J129" s="155">
        <v>1104903.4411800001</v>
      </c>
      <c r="K129" s="155">
        <v>1244603</v>
      </c>
      <c r="L129" s="155">
        <v>1413823</v>
      </c>
      <c r="M129" s="293">
        <v>1252639</v>
      </c>
      <c r="N129" s="291"/>
      <c r="O129" s="292">
        <f>AVERAGE(J129:M129)</f>
        <v>1253992.110295</v>
      </c>
      <c r="P129" s="292">
        <f>MEDIAN(J129:M129)</f>
        <v>1248621</v>
      </c>
      <c r="Q129" s="260">
        <v>1248621</v>
      </c>
      <c r="V129" s="109"/>
      <c r="W129" s="109"/>
    </row>
    <row r="130" spans="3:23" x14ac:dyDescent="0.2">
      <c r="C130" s="157" t="s">
        <v>777</v>
      </c>
      <c r="D130" s="157"/>
      <c r="E130" s="158"/>
      <c r="F130" s="158"/>
      <c r="G130" s="158"/>
      <c r="H130" s="159"/>
      <c r="I130" s="160"/>
      <c r="J130" s="294">
        <f>SUM(J128:J129)</f>
        <v>1156291.4993618182</v>
      </c>
      <c r="K130" s="295">
        <f t="shared" ref="K130:M130" si="57">SUM(K128:K129)</f>
        <v>1305417.1563636363</v>
      </c>
      <c r="L130" s="295">
        <f t="shared" si="57"/>
        <v>1479665.9</v>
      </c>
      <c r="M130" s="295">
        <f t="shared" si="57"/>
        <v>1301920.3363636364</v>
      </c>
      <c r="N130" s="296"/>
      <c r="O130" s="297">
        <f>AVERAGE(J130:M130)</f>
        <v>1310823.7230222728</v>
      </c>
      <c r="P130" s="297">
        <f>MEDIAN(J130:M130)</f>
        <v>1303668.7463636363</v>
      </c>
      <c r="Q130" s="260">
        <v>1303668.7463636363</v>
      </c>
      <c r="V130" s="109"/>
      <c r="W130" s="109"/>
    </row>
    <row r="131" spans="3:23" hidden="1" x14ac:dyDescent="0.2">
      <c r="E131" s="100">
        <f>(E119/E129)/95.33*100</f>
        <v>5.8656461170392928</v>
      </c>
      <c r="F131" s="100">
        <f t="shared" ref="F131:P131" si="58">(F119/F129)/95.33*100</f>
        <v>5.2510668957609319</v>
      </c>
      <c r="G131" s="100">
        <f t="shared" si="58"/>
        <v>4.7452238647216172</v>
      </c>
      <c r="H131" s="100">
        <f t="shared" si="58"/>
        <v>5.2896867676442039</v>
      </c>
      <c r="I131" s="100"/>
      <c r="J131" s="282">
        <f>(J119/J129)/95.33*100</f>
        <v>8.5212358689648617</v>
      </c>
      <c r="K131" s="282">
        <f t="shared" si="58"/>
        <v>6.9964013092899302</v>
      </c>
      <c r="L131" s="282">
        <f t="shared" si="58"/>
        <v>5.9969934080156539</v>
      </c>
      <c r="M131" s="282">
        <f t="shared" si="58"/>
        <v>6.4331650153731861</v>
      </c>
      <c r="N131" s="282"/>
      <c r="O131" s="282">
        <f t="shared" si="58"/>
        <v>6.9093620985331974</v>
      </c>
      <c r="P131" s="282">
        <f t="shared" si="58"/>
        <v>6.7866061695807902</v>
      </c>
      <c r="Q131" s="260"/>
      <c r="T131" s="115"/>
      <c r="V131" s="109"/>
      <c r="W131" s="109"/>
    </row>
    <row r="132" spans="3:23" x14ac:dyDescent="0.2">
      <c r="C132" s="161" t="s">
        <v>750</v>
      </c>
      <c r="D132" s="162"/>
      <c r="E132" s="163"/>
      <c r="F132" s="163"/>
      <c r="G132" s="163"/>
      <c r="H132" s="164"/>
      <c r="I132" s="74"/>
      <c r="J132" s="282">
        <f>(J119/J130)/95.33*100</f>
        <v>8.1425339889830042</v>
      </c>
      <c r="K132" s="282">
        <f t="shared" ref="K132:M132" si="59">(K119/K130)/95.33*100</f>
        <v>6.670466996927189</v>
      </c>
      <c r="L132" s="282">
        <f t="shared" si="59"/>
        <v>5.7301362497445645</v>
      </c>
      <c r="M132" s="282">
        <f t="shared" si="59"/>
        <v>6.189651675769869</v>
      </c>
      <c r="N132" s="255"/>
      <c r="O132" s="289">
        <f>(O119/O130)/95.33*100</f>
        <v>6.6098022232579892</v>
      </c>
      <c r="P132" s="289">
        <f>Q132</f>
        <v>6.4963070368350353</v>
      </c>
      <c r="Q132" s="289">
        <f>P126/Q130</f>
        <v>6.4963070368350353</v>
      </c>
      <c r="R132" s="212">
        <f t="shared" ref="R132" si="60">Q132/$Q$126</f>
        <v>1</v>
      </c>
      <c r="S132" s="179">
        <f>(S119/P130)/0.9533</f>
        <v>0</v>
      </c>
    </row>
    <row r="133" spans="3:23" x14ac:dyDescent="0.2">
      <c r="I133" s="74"/>
      <c r="J133" s="81"/>
      <c r="K133" s="81"/>
      <c r="L133" s="81"/>
      <c r="M133" s="81"/>
      <c r="N133" s="81"/>
    </row>
    <row r="134" spans="3:23" hidden="1" x14ac:dyDescent="0.2">
      <c r="C134" s="71" t="s">
        <v>751</v>
      </c>
      <c r="I134" s="74"/>
      <c r="J134" s="81"/>
      <c r="K134" s="81"/>
      <c r="L134" s="81"/>
      <c r="M134" s="81"/>
      <c r="N134" s="81"/>
    </row>
    <row r="135" spans="3:23" hidden="1" x14ac:dyDescent="0.2">
      <c r="C135" s="71" t="s">
        <v>752</v>
      </c>
      <c r="I135" s="74"/>
      <c r="J135" s="143"/>
      <c r="K135" s="143"/>
      <c r="L135" s="143"/>
      <c r="M135" s="143"/>
      <c r="N135" s="143"/>
      <c r="O135" s="143"/>
      <c r="P135" s="143"/>
    </row>
    <row r="136" spans="3:23" hidden="1" x14ac:dyDescent="0.2">
      <c r="I136" s="74"/>
    </row>
    <row r="137" spans="3:23" hidden="1" x14ac:dyDescent="0.2">
      <c r="C137" s="71" t="s">
        <v>753</v>
      </c>
      <c r="I137" s="74"/>
      <c r="N137" s="81"/>
    </row>
    <row r="138" spans="3:23" hidden="1" x14ac:dyDescent="0.2">
      <c r="C138" s="69" t="s">
        <v>521</v>
      </c>
      <c r="D138" s="69"/>
      <c r="I138" s="74"/>
      <c r="J138" s="81"/>
      <c r="K138" s="81"/>
      <c r="L138" s="81"/>
      <c r="M138" s="81"/>
      <c r="N138" s="81"/>
      <c r="P138" s="97"/>
    </row>
    <row r="139" spans="3:23" hidden="1" x14ac:dyDescent="0.2">
      <c r="C139" s="71" t="s">
        <v>522</v>
      </c>
      <c r="I139" s="74"/>
      <c r="J139" s="81"/>
      <c r="K139" s="81"/>
      <c r="L139" s="81"/>
      <c r="M139" s="81"/>
      <c r="N139" s="81"/>
      <c r="P139" s="142"/>
    </row>
    <row r="140" spans="3:23" hidden="1" x14ac:dyDescent="0.2">
      <c r="C140" s="71" t="s">
        <v>754</v>
      </c>
      <c r="I140" s="74"/>
      <c r="J140" s="81"/>
      <c r="K140" s="81"/>
      <c r="L140" s="81"/>
      <c r="M140" s="81"/>
      <c r="N140" s="81"/>
      <c r="P140" s="142"/>
    </row>
    <row r="141" spans="3:23" x14ac:dyDescent="0.2">
      <c r="I141" s="74"/>
      <c r="J141" s="81"/>
      <c r="K141" s="81"/>
      <c r="L141" s="81"/>
      <c r="M141" s="81"/>
      <c r="N141" s="81"/>
      <c r="P141" s="81"/>
    </row>
    <row r="142" spans="3:23" x14ac:dyDescent="0.2">
      <c r="C142" s="85" t="s">
        <v>780</v>
      </c>
      <c r="D142" s="110" t="s">
        <v>781</v>
      </c>
      <c r="E142" s="90"/>
      <c r="F142" s="90"/>
      <c r="G142" s="90"/>
      <c r="H142" s="90"/>
      <c r="I142" s="74"/>
      <c r="J142" s="81"/>
      <c r="K142" s="81"/>
      <c r="L142" s="81"/>
      <c r="M142" s="81"/>
      <c r="N142" s="81"/>
      <c r="P142" s="260">
        <v>6.5011709685663019</v>
      </c>
      <c r="Q142" s="260">
        <v>6.5011709685663019</v>
      </c>
    </row>
    <row r="143" spans="3:23" x14ac:dyDescent="0.2">
      <c r="C143" s="85" t="s">
        <v>782</v>
      </c>
      <c r="D143" s="174">
        <v>2.4E-2</v>
      </c>
      <c r="E143" s="101"/>
      <c r="F143" s="101"/>
      <c r="G143" s="101"/>
      <c r="H143" s="101"/>
      <c r="I143" s="74"/>
      <c r="J143" s="147"/>
      <c r="K143" s="147"/>
      <c r="L143" s="147"/>
      <c r="M143" s="147"/>
      <c r="N143" s="75"/>
    </row>
    <row r="144" spans="3:23" x14ac:dyDescent="0.2">
      <c r="C144" s="85" t="s">
        <v>783</v>
      </c>
      <c r="D144" s="175"/>
      <c r="E144" s="101"/>
      <c r="F144" s="178">
        <f>1-0.0467</f>
        <v>0.95330000000000004</v>
      </c>
      <c r="G144" s="99"/>
      <c r="H144" s="99"/>
      <c r="I144" s="74"/>
      <c r="J144" s="148"/>
      <c r="K144" s="148"/>
      <c r="L144" s="148"/>
      <c r="M144" s="149"/>
      <c r="N144" s="75"/>
      <c r="P144" s="97">
        <f>P126/P130</f>
        <v>6.4963070368350353</v>
      </c>
    </row>
    <row r="145" spans="3:23" x14ac:dyDescent="0.2">
      <c r="C145" s="85" t="s">
        <v>778</v>
      </c>
      <c r="D145" s="175">
        <v>0.01</v>
      </c>
      <c r="E145" s="101"/>
      <c r="J145" s="150"/>
      <c r="K145" s="150"/>
      <c r="L145" s="150"/>
      <c r="M145" s="150"/>
      <c r="P145" s="97"/>
    </row>
    <row r="146" spans="3:23" x14ac:dyDescent="0.2">
      <c r="C146" s="85" t="s">
        <v>779</v>
      </c>
      <c r="D146" s="174">
        <v>1.2699999999999999E-2</v>
      </c>
      <c r="E146" s="101"/>
      <c r="J146" s="151"/>
      <c r="K146" s="151"/>
      <c r="L146" s="151"/>
      <c r="M146" s="151"/>
      <c r="N146" s="152"/>
      <c r="P146" s="115"/>
    </row>
    <row r="147" spans="3:23" x14ac:dyDescent="0.2">
      <c r="C147" s="85"/>
      <c r="D147" s="176">
        <f>SUM(D143:D146)</f>
        <v>4.6700000000000005E-2</v>
      </c>
      <c r="E147" s="101"/>
      <c r="J147" s="153"/>
      <c r="K147" s="153"/>
      <c r="L147" s="153"/>
      <c r="M147" s="153"/>
      <c r="N147" s="154"/>
    </row>
    <row r="148" spans="3:23" x14ac:dyDescent="0.2">
      <c r="C148" s="71" t="s">
        <v>784</v>
      </c>
      <c r="E148" s="101"/>
      <c r="F148" s="101"/>
      <c r="G148" s="101"/>
      <c r="H148" s="101"/>
      <c r="J148" s="153"/>
      <c r="K148" s="153"/>
      <c r="L148" s="153"/>
      <c r="M148" s="153"/>
      <c r="N148" s="154"/>
    </row>
    <row r="149" spans="3:23" x14ac:dyDescent="0.2">
      <c r="J149" s="153"/>
      <c r="K149" s="153"/>
      <c r="L149" s="153"/>
      <c r="M149" s="153"/>
      <c r="N149" s="154"/>
    </row>
    <row r="150" spans="3:23" x14ac:dyDescent="0.2">
      <c r="E150" s="101"/>
      <c r="F150" s="101"/>
      <c r="G150" s="101"/>
      <c r="H150" s="101"/>
      <c r="J150" s="153"/>
      <c r="K150" s="153"/>
      <c r="L150" s="153"/>
      <c r="M150" s="153"/>
      <c r="N150" s="154"/>
      <c r="O150" s="97"/>
      <c r="P150" s="97"/>
    </row>
    <row r="151" spans="3:23" x14ac:dyDescent="0.2">
      <c r="D151" s="71">
        <f>1-0.0467</f>
        <v>0.95330000000000004</v>
      </c>
    </row>
    <row r="154" spans="3:23" x14ac:dyDescent="0.2">
      <c r="C154" s="134"/>
      <c r="D154" s="134"/>
      <c r="E154" s="135"/>
      <c r="F154" s="135"/>
      <c r="G154" s="135"/>
      <c r="H154" s="135"/>
      <c r="I154" s="136"/>
      <c r="J154" s="137"/>
      <c r="K154" s="137"/>
      <c r="L154" s="137"/>
      <c r="M154" s="137"/>
      <c r="N154" s="138"/>
      <c r="O154" s="136"/>
      <c r="P154" s="136"/>
      <c r="S154" s="97"/>
      <c r="T154" s="97"/>
      <c r="V154" s="109"/>
      <c r="W154" s="109"/>
    </row>
    <row r="155" spans="3:23" x14ac:dyDescent="0.2">
      <c r="E155" s="99"/>
      <c r="F155" s="99"/>
      <c r="G155" s="99"/>
      <c r="H155" s="99"/>
      <c r="I155" s="99"/>
      <c r="J155" s="90"/>
      <c r="K155" s="90"/>
      <c r="L155" s="90"/>
      <c r="M155" s="90"/>
      <c r="N155" s="90"/>
      <c r="O155" s="90"/>
      <c r="P155" s="90"/>
    </row>
    <row r="156" spans="3:23" x14ac:dyDescent="0.2">
      <c r="J156" s="153"/>
      <c r="K156" s="153"/>
      <c r="L156" s="153"/>
      <c r="M156" s="153"/>
      <c r="N156" s="154"/>
      <c r="O156" s="142"/>
      <c r="P156" s="142"/>
    </row>
    <row r="157" spans="3:23" x14ac:dyDescent="0.2">
      <c r="C157" s="71" t="s">
        <v>791</v>
      </c>
      <c r="J157" s="153"/>
      <c r="K157" s="153"/>
      <c r="L157" s="153"/>
      <c r="M157" s="153"/>
      <c r="N157" s="154"/>
      <c r="O157" s="142"/>
      <c r="P157" s="142"/>
    </row>
    <row r="158" spans="3:23" x14ac:dyDescent="0.2">
      <c r="J158" s="153"/>
      <c r="K158" s="153"/>
      <c r="L158" s="153"/>
      <c r="M158" s="153"/>
      <c r="N158" s="154"/>
    </row>
    <row r="159" spans="3:23" x14ac:dyDescent="0.2">
      <c r="E159" s="80"/>
      <c r="J159" s="153"/>
      <c r="K159" s="153"/>
      <c r="L159" s="153"/>
      <c r="M159" s="153"/>
      <c r="N159" s="154"/>
    </row>
    <row r="160" spans="3:23" x14ac:dyDescent="0.2">
      <c r="C160" s="71" t="s">
        <v>555</v>
      </c>
      <c r="D160" s="80" t="str">
        <f>VLOOKUP($C160,'2021'!$A$2:$O$361,2,FALSE)</f>
        <v>Aluguel</v>
      </c>
      <c r="E160" s="80">
        <f>VLOOKUP($C160,'2021'!$A$2:$O$361,15,FALSE)</f>
        <v>0</v>
      </c>
      <c r="F160" s="80">
        <f>VLOOKUP($C160,'2022'!$A$2:$O$361,15,FALSE)</f>
        <v>110606.14999999998</v>
      </c>
      <c r="G160" s="80">
        <f>VLOOKUP($C160,'2023'!$A$2:$O$361,15,FALSE)</f>
        <v>105965.76000000001</v>
      </c>
      <c r="H160" s="80">
        <f>VLOOKUP($C160,'2024'!$A$2:$O$361,15,FALSE)</f>
        <v>115864.62</v>
      </c>
      <c r="I160" s="81"/>
      <c r="J160" s="80">
        <f t="shared" ref="J160" si="61">E160*(1+J$3)</f>
        <v>0</v>
      </c>
      <c r="K160" s="80">
        <f>F160*(1+K$3)</f>
        <v>130944.17472549198</v>
      </c>
      <c r="L160" s="80">
        <f>G160*(1+L$3)</f>
        <v>118589.97916136477</v>
      </c>
      <c r="M160" s="80">
        <f>H160*(1+M$3)</f>
        <v>123940.60777963966</v>
      </c>
      <c r="N160" s="81"/>
      <c r="O160" s="93">
        <f t="shared" ref="O160" si="62">AVERAGE(J160:M160)</f>
        <v>93368.6904166241</v>
      </c>
      <c r="P160" s="93">
        <f t="shared" ref="P160" si="63">MEDIAN(J160:M160)</f>
        <v>121265.29347050222</v>
      </c>
      <c r="Q160" s="181">
        <f t="shared" ref="Q160" si="64">P160/$P$130</f>
        <v>9.3018486336158071E-2</v>
      </c>
      <c r="R160" s="182">
        <f t="shared" ref="R160" si="65">Q160/$Q$126</f>
        <v>1.4318671486542939E-2</v>
      </c>
    </row>
    <row r="161" spans="6:16" x14ac:dyDescent="0.2">
      <c r="J161" s="172"/>
      <c r="K161" s="172"/>
      <c r="L161" s="172"/>
      <c r="M161" s="173"/>
      <c r="O161" s="97"/>
      <c r="P161" s="97"/>
    </row>
    <row r="162" spans="6:16" x14ac:dyDescent="0.2">
      <c r="F162" s="213">
        <f>F160/12</f>
        <v>9217.179166666665</v>
      </c>
      <c r="G162" s="213">
        <f t="shared" ref="G162:P162" si="66">G160/12</f>
        <v>8830.4800000000014</v>
      </c>
      <c r="H162" s="213">
        <f t="shared" si="66"/>
        <v>9655.3850000000002</v>
      </c>
      <c r="I162" s="213"/>
      <c r="J162" s="213">
        <f t="shared" si="66"/>
        <v>0</v>
      </c>
      <c r="K162" s="213">
        <f t="shared" si="66"/>
        <v>10912.014560457665</v>
      </c>
      <c r="L162" s="213">
        <f t="shared" si="66"/>
        <v>9882.4982634470634</v>
      </c>
      <c r="M162" s="213">
        <f t="shared" si="66"/>
        <v>10328.383981636638</v>
      </c>
      <c r="N162" s="213"/>
      <c r="O162" s="213">
        <f t="shared" si="66"/>
        <v>7780.724201385342</v>
      </c>
      <c r="P162" s="213">
        <f t="shared" si="66"/>
        <v>10105.441122541852</v>
      </c>
    </row>
    <row r="163" spans="6:16" x14ac:dyDescent="0.2">
      <c r="J163" s="151"/>
      <c r="K163" s="151"/>
      <c r="L163" s="151"/>
      <c r="M163" s="151"/>
      <c r="N163" s="152"/>
      <c r="O163" s="115"/>
      <c r="P163" s="115"/>
    </row>
    <row r="164" spans="6:16" x14ac:dyDescent="0.2">
      <c r="J164" s="153"/>
      <c r="K164" s="153"/>
      <c r="L164" s="153"/>
      <c r="M164" s="153"/>
      <c r="N164" s="154"/>
    </row>
    <row r="165" spans="6:16" x14ac:dyDescent="0.2">
      <c r="J165" s="153"/>
      <c r="K165" s="153"/>
      <c r="L165" s="153"/>
      <c r="M165" s="153"/>
      <c r="N165" s="154"/>
    </row>
  </sheetData>
  <pageMargins left="0.51181102362204722" right="0.51181102362204722" top="0.78740157480314965" bottom="1.1811023622047245" header="0.31496062992125984" footer="0.31496062992125984"/>
  <pageSetup paperSize="9" scale="60" orientation="portrait" r:id="rId1"/>
  <rowBreaks count="1" manualBreakCount="1">
    <brk id="95" min="1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workbookViewId="0">
      <selection activeCell="E23" sqref="E23"/>
    </sheetView>
  </sheetViews>
  <sheetFormatPr defaultRowHeight="15" x14ac:dyDescent="0.25"/>
  <cols>
    <col min="1" max="1" width="14" bestFit="1" customWidth="1"/>
    <col min="2" max="2" width="64.5703125" bestFit="1" customWidth="1"/>
    <col min="3" max="6" width="11.28515625" bestFit="1" customWidth="1"/>
    <col min="8" max="8" width="14" bestFit="1" customWidth="1"/>
    <col min="9" max="9" width="40" bestFit="1" customWidth="1"/>
    <col min="10" max="13" width="11.7109375" bestFit="1" customWidth="1"/>
  </cols>
  <sheetData>
    <row r="2" spans="1:14" x14ac:dyDescent="0.25">
      <c r="A2">
        <v>2021</v>
      </c>
      <c r="C2">
        <v>2021</v>
      </c>
      <c r="D2">
        <v>2022</v>
      </c>
      <c r="E2">
        <v>2023</v>
      </c>
      <c r="F2">
        <v>2024</v>
      </c>
    </row>
    <row r="3" spans="1:14" x14ac:dyDescent="0.25">
      <c r="A3" t="s">
        <v>118</v>
      </c>
      <c r="B3" t="s">
        <v>119</v>
      </c>
      <c r="C3" s="80">
        <f>VLOOKUP($A3,'2021'!$A$2:$O$361,15,FALSE)</f>
        <v>1359741.04</v>
      </c>
      <c r="D3" s="80">
        <f>VLOOKUP($A3,'2022'!$A$2:$O$361,15,FALSE)</f>
        <v>1080154.7799999998</v>
      </c>
      <c r="E3" s="80">
        <f>VLOOKUP($A3,'2023'!$A$2:$O$361,15,FALSE)</f>
        <v>900158.01999999955</v>
      </c>
      <c r="F3" s="80">
        <f>VLOOKUP($A3,'2024'!$A$2:$O$361,15,FALSE)</f>
        <v>6459319.2499999972</v>
      </c>
    </row>
    <row r="4" spans="1:14" x14ac:dyDescent="0.25">
      <c r="A4" t="s">
        <v>120</v>
      </c>
      <c r="B4" t="s">
        <v>121</v>
      </c>
      <c r="C4" s="80">
        <f>VLOOKUP($A4,'2021'!$A$2:$O$361,15,FALSE)</f>
        <v>3963334.21</v>
      </c>
      <c r="D4" s="80">
        <f>VLOOKUP($A4,'2022'!$A$2:$O$361,15,FALSE)</f>
        <v>4199170.55</v>
      </c>
      <c r="E4" s="80">
        <f>VLOOKUP($A4,'2023'!$A$2:$O$361,15,FALSE)</f>
        <v>4247480.1099999994</v>
      </c>
      <c r="F4" s="80">
        <f>VLOOKUP($A4,'2024'!$A$2:$O$361,15,FALSE)</f>
        <v>40353509.419999994</v>
      </c>
    </row>
    <row r="5" spans="1:14" s="127" customFormat="1" x14ac:dyDescent="0.25">
      <c r="A5" s="127" t="s">
        <v>122</v>
      </c>
      <c r="B5" s="127" t="s">
        <v>123</v>
      </c>
      <c r="C5" s="80">
        <f>VLOOKUP($A5,'2021'!$A$2:$O$361,15,FALSE)</f>
        <v>0</v>
      </c>
      <c r="D5" s="80">
        <f>VLOOKUP($A5,'2022'!$A$2:$O$361,15,FALSE)</f>
        <v>213010.25</v>
      </c>
      <c r="E5" s="80">
        <f>VLOOKUP($A5,'2023'!$A$2:$O$361,15,FALSE)</f>
        <v>239010.25</v>
      </c>
      <c r="F5" s="80">
        <f>VLOOKUP($A5,'2024'!$A$2:$O$361,15,FALSE)</f>
        <v>2912823</v>
      </c>
    </row>
    <row r="6" spans="1:14" x14ac:dyDescent="0.25">
      <c r="A6" t="s">
        <v>124</v>
      </c>
      <c r="B6" t="s">
        <v>125</v>
      </c>
      <c r="C6" s="80">
        <f>VLOOKUP($A6,'2021'!$A$2:$O$361,15,FALSE)</f>
        <v>0</v>
      </c>
      <c r="D6" s="80">
        <f>VLOOKUP($A6,'2022'!$A$2:$O$361,15,FALSE)</f>
        <v>0</v>
      </c>
      <c r="E6" s="80">
        <f>VLOOKUP($A6,'2023'!$A$2:$O$361,15,FALSE)</f>
        <v>0</v>
      </c>
      <c r="F6" s="80">
        <f>VLOOKUP($A6,'2024'!$A$2:$O$361,15,FALSE)</f>
        <v>0</v>
      </c>
    </row>
    <row r="7" spans="1:14" x14ac:dyDescent="0.25">
      <c r="A7" s="128" t="s">
        <v>126</v>
      </c>
      <c r="B7" s="128" t="s">
        <v>127</v>
      </c>
      <c r="C7" s="129">
        <f>VLOOKUP($A7,'2021'!$A$2:$O$361,15,FALSE)</f>
        <v>0</v>
      </c>
      <c r="D7" s="129">
        <f>VLOOKUP($A7,'2022'!$A$2:$O$361,15,FALSE)</f>
        <v>213010.25</v>
      </c>
      <c r="E7" s="129">
        <f>VLOOKUP($A7,'2023'!$A$2:$O$361,15,FALSE)</f>
        <v>213010.25</v>
      </c>
      <c r="F7" s="129">
        <f>VLOOKUP($A7,'2024'!$A$2:$O$361,15,FALSE)</f>
        <v>2600823</v>
      </c>
      <c r="H7" t="s">
        <v>126</v>
      </c>
      <c r="I7" t="s">
        <v>127</v>
      </c>
      <c r="J7" s="131">
        <v>0</v>
      </c>
      <c r="K7" s="131">
        <v>213010.25</v>
      </c>
      <c r="L7" s="131">
        <v>213010.25</v>
      </c>
      <c r="M7" s="131">
        <v>227910.25</v>
      </c>
    </row>
    <row r="8" spans="1:14" x14ac:dyDescent="0.25">
      <c r="A8" s="128" t="s">
        <v>128</v>
      </c>
      <c r="B8" s="128" t="s">
        <v>129</v>
      </c>
      <c r="C8" s="129">
        <f>VLOOKUP($A8,'2021'!$A$2:$O$361,15,FALSE)</f>
        <v>0</v>
      </c>
      <c r="D8" s="129">
        <f>VLOOKUP($A8,'2022'!$A$2:$O$361,15,FALSE)</f>
        <v>0</v>
      </c>
      <c r="E8" s="129">
        <f>VLOOKUP($A8,'2023'!$A$2:$O$361,15,FALSE)</f>
        <v>26000</v>
      </c>
      <c r="F8" s="129">
        <f>VLOOKUP($A8,'2024'!$A$2:$O$361,15,FALSE)</f>
        <v>312000</v>
      </c>
      <c r="H8" t="s">
        <v>128</v>
      </c>
      <c r="I8" t="s">
        <v>129</v>
      </c>
      <c r="J8" s="131">
        <v>0</v>
      </c>
      <c r="K8" s="131">
        <v>0</v>
      </c>
      <c r="L8" s="131">
        <v>26000</v>
      </c>
      <c r="M8" s="131">
        <v>26000</v>
      </c>
    </row>
    <row r="9" spans="1:14" x14ac:dyDescent="0.25">
      <c r="A9" t="s">
        <v>130</v>
      </c>
      <c r="B9" t="s">
        <v>131</v>
      </c>
      <c r="C9" s="80">
        <f>VLOOKUP($A9,'2021'!$A$2:$O$361,15,FALSE)</f>
        <v>3761341.15</v>
      </c>
      <c r="D9" s="80">
        <f>VLOOKUP($A9,'2022'!$A$2:$O$361,15,FALSE)</f>
        <v>3768941.14</v>
      </c>
      <c r="E9" s="80">
        <f>VLOOKUP($A9,'2023'!$A$2:$O$361,15,FALSE)</f>
        <v>3769300.34</v>
      </c>
      <c r="F9" s="80">
        <f>VLOOKUP($A9,'2024'!$A$2:$O$361,15,FALSE)</f>
        <v>34431604.079999998</v>
      </c>
      <c r="H9" t="s">
        <v>140</v>
      </c>
      <c r="I9" t="s">
        <v>141</v>
      </c>
      <c r="J9" s="131">
        <v>15000</v>
      </c>
      <c r="K9" s="131">
        <v>15000</v>
      </c>
      <c r="L9" s="131">
        <v>15000</v>
      </c>
      <c r="M9" s="131">
        <v>15000</v>
      </c>
    </row>
    <row r="10" spans="1:14" x14ac:dyDescent="0.25">
      <c r="A10" t="s">
        <v>132</v>
      </c>
      <c r="B10" t="s">
        <v>133</v>
      </c>
      <c r="C10" s="80">
        <f>VLOOKUP($A10,'2021'!$A$2:$O$361,15,FALSE)</f>
        <v>3761341.15</v>
      </c>
      <c r="D10" s="80">
        <f>VLOOKUP($A10,'2022'!$A$2:$O$361,15,FALSE)</f>
        <v>3768941.14</v>
      </c>
      <c r="E10" s="80">
        <f>VLOOKUP($A10,'2023'!$A$2:$O$361,15,FALSE)</f>
        <v>3769300.34</v>
      </c>
      <c r="F10" s="80">
        <f>VLOOKUP($A10,'2024'!$A$2:$O$361,15,FALSE)</f>
        <v>34431604.079999998</v>
      </c>
      <c r="H10" t="s">
        <v>144</v>
      </c>
      <c r="I10" t="s">
        <v>145</v>
      </c>
      <c r="J10" s="131">
        <v>136001.35</v>
      </c>
      <c r="K10" s="131">
        <v>92682.17</v>
      </c>
      <c r="L10" s="131">
        <v>101248.59000000001</v>
      </c>
      <c r="M10" s="131">
        <v>104247.59000000001</v>
      </c>
      <c r="N10" s="127"/>
    </row>
    <row r="11" spans="1:14" x14ac:dyDescent="0.25">
      <c r="A11" t="s">
        <v>134</v>
      </c>
      <c r="B11" t="s">
        <v>135</v>
      </c>
      <c r="C11" s="80">
        <f>VLOOKUP($A11,'2021'!$A$2:$O$361,15,FALSE)</f>
        <v>0</v>
      </c>
      <c r="D11" s="80">
        <f>VLOOKUP($A11,'2022'!$A$2:$O$361,15,FALSE)</f>
        <v>0</v>
      </c>
      <c r="E11" s="80">
        <f>VLOOKUP($A11,'2023'!$A$2:$O$361,15,FALSE)</f>
        <v>0</v>
      </c>
      <c r="F11" s="80">
        <f>VLOOKUP($A11,'2024'!$A$2:$O$361,15,FALSE)</f>
        <v>0</v>
      </c>
      <c r="H11" t="s">
        <v>148</v>
      </c>
      <c r="I11" t="s">
        <v>149</v>
      </c>
      <c r="J11" s="131">
        <v>0</v>
      </c>
      <c r="K11" s="131">
        <v>1149</v>
      </c>
      <c r="L11" s="131">
        <v>1149</v>
      </c>
      <c r="M11" s="131">
        <v>12542</v>
      </c>
    </row>
    <row r="12" spans="1:14" x14ac:dyDescent="0.25">
      <c r="A12" t="s">
        <v>136</v>
      </c>
      <c r="B12" t="s">
        <v>137</v>
      </c>
      <c r="C12" s="80">
        <f>VLOOKUP($A12,'2021'!$A$2:$O$361,15,FALSE)</f>
        <v>0</v>
      </c>
      <c r="D12" s="80">
        <f>VLOOKUP($A12,'2022'!$A$2:$O$361,15,FALSE)</f>
        <v>0</v>
      </c>
      <c r="E12" s="80">
        <f>VLOOKUP($A12,'2023'!$A$2:$O$361,15,FALSE)</f>
        <v>0</v>
      </c>
      <c r="F12" s="80">
        <f>VLOOKUP($A12,'2024'!$A$2:$O$361,15,FALSE)</f>
        <v>0</v>
      </c>
      <c r="H12" t="s">
        <v>150</v>
      </c>
      <c r="I12" t="s">
        <v>151</v>
      </c>
      <c r="J12" s="131">
        <v>0</v>
      </c>
      <c r="K12" s="131">
        <v>56750.28</v>
      </c>
      <c r="L12" s="131">
        <v>58166.46</v>
      </c>
      <c r="M12" s="131">
        <v>59387.57</v>
      </c>
    </row>
    <row r="13" spans="1:14" x14ac:dyDescent="0.25">
      <c r="A13" t="s">
        <v>138</v>
      </c>
      <c r="B13" t="s">
        <v>139</v>
      </c>
      <c r="C13" s="80">
        <f>VLOOKUP($A13,'2021'!$A$2:$O$361,15,FALSE)</f>
        <v>0</v>
      </c>
      <c r="D13" s="80">
        <f>VLOOKUP($A13,'2022'!$A$2:$O$361,15,FALSE)</f>
        <v>0</v>
      </c>
      <c r="E13" s="80">
        <f>VLOOKUP($A13,'2023'!$A$2:$O$361,15,FALSE)</f>
        <v>0</v>
      </c>
      <c r="F13" s="80">
        <f>VLOOKUP($A13,'2024'!$A$2:$O$361,15,FALSE)</f>
        <v>0</v>
      </c>
      <c r="H13" t="s">
        <v>152</v>
      </c>
      <c r="I13" t="s">
        <v>153</v>
      </c>
      <c r="J13" s="131">
        <v>50991.71</v>
      </c>
      <c r="K13" s="131">
        <v>51637.71</v>
      </c>
      <c r="L13" s="131">
        <v>63605.47</v>
      </c>
      <c r="M13" s="131">
        <v>79249.47</v>
      </c>
    </row>
    <row r="14" spans="1:14" x14ac:dyDescent="0.25">
      <c r="A14" s="128" t="s">
        <v>140</v>
      </c>
      <c r="B14" s="128" t="s">
        <v>141</v>
      </c>
      <c r="C14" s="129">
        <f>VLOOKUP($A14,'2021'!$A$2:$O$361,15,FALSE)</f>
        <v>15000</v>
      </c>
      <c r="D14" s="129">
        <f>VLOOKUP($A14,'2022'!$A$2:$O$361,15,FALSE)</f>
        <v>15000</v>
      </c>
      <c r="E14" s="129">
        <f>VLOOKUP($A14,'2023'!$A$2:$O$361,15,FALSE)</f>
        <v>15000</v>
      </c>
      <c r="F14" s="129">
        <f>VLOOKUP($A14,'2024'!$A$2:$O$361,15,FALSE)</f>
        <v>180000</v>
      </c>
      <c r="H14" t="s">
        <v>184</v>
      </c>
      <c r="I14" t="s">
        <v>185</v>
      </c>
      <c r="J14" s="131">
        <v>213010.25</v>
      </c>
      <c r="K14" s="131">
        <v>213010.25</v>
      </c>
      <c r="L14" s="131">
        <v>0</v>
      </c>
      <c r="M14" s="131">
        <v>0</v>
      </c>
    </row>
    <row r="15" spans="1:14" s="127" customFormat="1" x14ac:dyDescent="0.25">
      <c r="A15" s="127" t="s">
        <v>142</v>
      </c>
      <c r="B15" s="127" t="s">
        <v>143</v>
      </c>
      <c r="C15" s="80">
        <f>VLOOKUP($A15,'2021'!$A$2:$O$361,15,FALSE)</f>
        <v>186993.06</v>
      </c>
      <c r="D15" s="80">
        <f>VLOOKUP($A15,'2022'!$A$2:$O$361,15,FALSE)</f>
        <v>202219.16</v>
      </c>
      <c r="E15" s="80">
        <f>VLOOKUP($A15,'2023'!$A$2:$O$361,15,FALSE)</f>
        <v>224169.52000000002</v>
      </c>
      <c r="F15" s="80">
        <f>VLOOKUP($A15,'2024'!$A$2:$O$361,15,FALSE)</f>
        <v>2829082.3399999994</v>
      </c>
      <c r="H15"/>
      <c r="I15"/>
      <c r="J15" s="131">
        <f>SUM(J7:J14)</f>
        <v>415003.31</v>
      </c>
      <c r="K15" s="131">
        <f t="shared" ref="K15:M15" si="0">SUM(K7:K14)</f>
        <v>643239.65999999992</v>
      </c>
      <c r="L15" s="131">
        <f t="shared" si="0"/>
        <v>478179.77</v>
      </c>
      <c r="M15" s="131">
        <f t="shared" si="0"/>
        <v>524336.88</v>
      </c>
      <c r="N15"/>
    </row>
    <row r="16" spans="1:14" x14ac:dyDescent="0.25">
      <c r="A16" s="128" t="s">
        <v>144</v>
      </c>
      <c r="B16" s="128" t="s">
        <v>145</v>
      </c>
      <c r="C16" s="129">
        <f>VLOOKUP($A16,'2021'!$A$2:$O$361,15,FALSE)</f>
        <v>136001.35</v>
      </c>
      <c r="D16" s="129">
        <f>VLOOKUP($A16,'2022'!$A$2:$O$361,15,FALSE)</f>
        <v>92682.17</v>
      </c>
      <c r="E16" s="129">
        <f>VLOOKUP($A16,'2023'!$A$2:$O$361,15,FALSE)</f>
        <v>101248.59000000001</v>
      </c>
      <c r="F16" s="129">
        <f>VLOOKUP($A16,'2024'!$A$2:$O$361,15,FALSE)</f>
        <v>1232977.08</v>
      </c>
    </row>
    <row r="17" spans="1:6" x14ac:dyDescent="0.25">
      <c r="A17" t="s">
        <v>146</v>
      </c>
      <c r="B17" t="s">
        <v>147</v>
      </c>
      <c r="C17" s="80">
        <f>VLOOKUP($A17,'2021'!$A$2:$O$361,15,FALSE)</f>
        <v>0</v>
      </c>
      <c r="D17" s="80">
        <f>VLOOKUP($A17,'2022'!$A$2:$O$361,15,FALSE)</f>
        <v>0</v>
      </c>
      <c r="E17" s="80">
        <f>VLOOKUP($A17,'2023'!$A$2:$O$361,15,FALSE)</f>
        <v>0</v>
      </c>
      <c r="F17" s="80">
        <f>VLOOKUP($A17,'2024'!$A$2:$O$361,15,FALSE)</f>
        <v>0</v>
      </c>
    </row>
    <row r="18" spans="1:6" x14ac:dyDescent="0.25">
      <c r="A18" s="128" t="s">
        <v>148</v>
      </c>
      <c r="B18" s="128" t="s">
        <v>149</v>
      </c>
      <c r="C18" s="129">
        <f>VLOOKUP($A18,'2021'!$A$2:$O$361,15,FALSE)</f>
        <v>0</v>
      </c>
      <c r="D18" s="129">
        <f>VLOOKUP($A18,'2022'!$A$2:$O$361,15,FALSE)</f>
        <v>1149</v>
      </c>
      <c r="E18" s="129">
        <f>VLOOKUP($A18,'2023'!$A$2:$O$361,15,FALSE)</f>
        <v>1149</v>
      </c>
      <c r="F18" s="129">
        <f>VLOOKUP($A18,'2024'!$A$2:$O$361,15,FALSE)</f>
        <v>75699</v>
      </c>
    </row>
    <row r="19" spans="1:6" x14ac:dyDescent="0.25">
      <c r="A19" s="128" t="s">
        <v>150</v>
      </c>
      <c r="B19" s="128" t="s">
        <v>151</v>
      </c>
      <c r="C19" s="129">
        <f>VLOOKUP($A19,'2021'!$A$2:$O$361,15,FALSE)</f>
        <v>0</v>
      </c>
      <c r="D19" s="129">
        <f>VLOOKUP($A19,'2022'!$A$2:$O$361,15,FALSE)</f>
        <v>56750.28</v>
      </c>
      <c r="E19" s="129">
        <f>VLOOKUP($A19,'2023'!$A$2:$O$361,15,FALSE)</f>
        <v>58166.46</v>
      </c>
      <c r="F19" s="129">
        <f>VLOOKUP($A19,'2024'!$A$2:$O$361,15,FALSE)</f>
        <v>710208.61999999988</v>
      </c>
    </row>
    <row r="20" spans="1:6" x14ac:dyDescent="0.25">
      <c r="A20" s="128" t="s">
        <v>152</v>
      </c>
      <c r="B20" s="128" t="s">
        <v>153</v>
      </c>
      <c r="C20" s="129">
        <f>VLOOKUP($A20,'2021'!$A$2:$O$361,15,FALSE)</f>
        <v>50991.71</v>
      </c>
      <c r="D20" s="129">
        <f>VLOOKUP($A20,'2022'!$A$2:$O$361,15,FALSE)</f>
        <v>51637.71</v>
      </c>
      <c r="E20" s="129">
        <f>VLOOKUP($A20,'2023'!$A$2:$O$361,15,FALSE)</f>
        <v>63605.47</v>
      </c>
      <c r="F20" s="129">
        <f>VLOOKUP($A20,'2024'!$A$2:$O$361,15,FALSE)</f>
        <v>810197.63999999978</v>
      </c>
    </row>
    <row r="21" spans="1:6" x14ac:dyDescent="0.25">
      <c r="A21" t="s">
        <v>154</v>
      </c>
      <c r="B21" t="s">
        <v>155</v>
      </c>
      <c r="C21" s="80">
        <f>VLOOKUP($A21,'2021'!$A$2:$O$361,15,FALSE)</f>
        <v>0</v>
      </c>
      <c r="D21" s="80">
        <f>VLOOKUP($A21,'2022'!$A$2:$O$361,15,FALSE)</f>
        <v>0</v>
      </c>
      <c r="E21" s="80">
        <f>VLOOKUP($A21,'2023'!$A$2:$O$361,15,FALSE)</f>
        <v>0</v>
      </c>
      <c r="F21" s="80">
        <f>VLOOKUP($A21,'2024'!$A$2:$O$361,15,FALSE)</f>
        <v>0</v>
      </c>
    </row>
    <row r="22" spans="1:6" x14ac:dyDescent="0.25">
      <c r="A22" t="s">
        <v>156</v>
      </c>
      <c r="B22" t="s">
        <v>157</v>
      </c>
      <c r="C22" s="80">
        <f>VLOOKUP($A22,'2021'!$A$2:$O$361,15,FALSE)</f>
        <v>0</v>
      </c>
      <c r="D22" s="80">
        <f>VLOOKUP($A22,'2022'!$A$2:$O$361,15,FALSE)</f>
        <v>0</v>
      </c>
      <c r="E22" s="80">
        <f>VLOOKUP($A22,'2023'!$A$2:$O$361,15,FALSE)</f>
        <v>0</v>
      </c>
      <c r="F22" s="80">
        <f>VLOOKUP($A22,'2024'!$A$2:$O$361,15,FALSE)</f>
        <v>0</v>
      </c>
    </row>
    <row r="23" spans="1:6" x14ac:dyDescent="0.25">
      <c r="A23" t="s">
        <v>158</v>
      </c>
      <c r="B23" t="s">
        <v>159</v>
      </c>
      <c r="C23" s="80">
        <f>VLOOKUP($A23,'2021'!$A$2:$O$361,15,FALSE)</f>
        <v>0</v>
      </c>
      <c r="D23" s="80">
        <f>VLOOKUP($A23,'2022'!$A$2:$O$361,15,FALSE)</f>
        <v>0</v>
      </c>
      <c r="E23" s="80">
        <f>VLOOKUP($A23,'2023'!$A$2:$O$361,15,FALSE)</f>
        <v>0</v>
      </c>
      <c r="F23" s="80">
        <f>VLOOKUP($A23,'2024'!$A$2:$O$361,15,FALSE)</f>
        <v>0</v>
      </c>
    </row>
    <row r="24" spans="1:6" x14ac:dyDescent="0.25">
      <c r="A24" t="s">
        <v>160</v>
      </c>
      <c r="B24" t="s">
        <v>161</v>
      </c>
      <c r="C24" s="80">
        <f>VLOOKUP($A24,'2021'!$A$2:$O$361,15,FALSE)</f>
        <v>0</v>
      </c>
      <c r="D24" s="80">
        <f>VLOOKUP($A24,'2022'!$A$2:$O$361,15,FALSE)</f>
        <v>0</v>
      </c>
      <c r="E24" s="80">
        <f>VLOOKUP($A24,'2023'!$A$2:$O$361,15,FALSE)</f>
        <v>0</v>
      </c>
      <c r="F24" s="80">
        <f>VLOOKUP($A24,'2024'!$A$2:$O$361,15,FALSE)</f>
        <v>0</v>
      </c>
    </row>
    <row r="25" spans="1:6" x14ac:dyDescent="0.25">
      <c r="A25" t="s">
        <v>162</v>
      </c>
      <c r="B25" t="s">
        <v>163</v>
      </c>
      <c r="C25" s="80">
        <f>VLOOKUP($A25,'2021'!$A$2:$O$361,15,FALSE)</f>
        <v>0</v>
      </c>
      <c r="D25" s="80">
        <f>VLOOKUP($A25,'2022'!$A$2:$O$361,15,FALSE)</f>
        <v>0</v>
      </c>
      <c r="E25" s="80">
        <f>VLOOKUP($A25,'2023'!$A$2:$O$361,15,FALSE)</f>
        <v>0</v>
      </c>
      <c r="F25" s="80">
        <f>VLOOKUP($A25,'2024'!$A$2:$O$361,15,FALSE)</f>
        <v>0</v>
      </c>
    </row>
    <row r="26" spans="1:6" x14ac:dyDescent="0.25">
      <c r="A26" t="s">
        <v>164</v>
      </c>
      <c r="B26" t="s">
        <v>165</v>
      </c>
      <c r="C26" s="80">
        <f>VLOOKUP($A26,'2021'!$A$2:$O$361,15,FALSE)</f>
        <v>0</v>
      </c>
      <c r="D26" s="80">
        <f>VLOOKUP($A26,'2022'!$A$2:$O$361,15,FALSE)</f>
        <v>0</v>
      </c>
      <c r="E26" s="80">
        <f>VLOOKUP($A26,'2023'!$A$2:$O$361,15,FALSE)</f>
        <v>0</v>
      </c>
      <c r="F26" s="80">
        <f>VLOOKUP($A26,'2024'!$A$2:$O$361,15,FALSE)</f>
        <v>0</v>
      </c>
    </row>
    <row r="27" spans="1:6" x14ac:dyDescent="0.25">
      <c r="A27" t="s">
        <v>166</v>
      </c>
      <c r="B27" t="s">
        <v>167</v>
      </c>
      <c r="C27" s="80">
        <f>VLOOKUP($A27,'2021'!$A$2:$O$361,15,FALSE)</f>
        <v>0</v>
      </c>
      <c r="D27" s="80">
        <f>VLOOKUP($A27,'2022'!$A$2:$O$361,15,FALSE)</f>
        <v>0</v>
      </c>
      <c r="E27" s="80">
        <f>VLOOKUP($A27,'2023'!$A$2:$O$361,15,FALSE)</f>
        <v>0</v>
      </c>
      <c r="F27" s="80">
        <f>VLOOKUP($A27,'2024'!$A$2:$O$361,15,FALSE)</f>
        <v>0</v>
      </c>
    </row>
    <row r="28" spans="1:6" x14ac:dyDescent="0.25">
      <c r="A28" t="s">
        <v>168</v>
      </c>
      <c r="B28" t="s">
        <v>169</v>
      </c>
      <c r="C28" s="80">
        <f>VLOOKUP($A28,'2021'!$A$2:$O$361,15,FALSE)</f>
        <v>0</v>
      </c>
      <c r="D28" s="80">
        <f>VLOOKUP($A28,'2022'!$A$2:$O$361,15,FALSE)</f>
        <v>0</v>
      </c>
      <c r="E28" s="80">
        <f>VLOOKUP($A28,'2023'!$A$2:$O$361,15,FALSE)</f>
        <v>0</v>
      </c>
      <c r="F28" s="80">
        <f>VLOOKUP($A28,'2024'!$A$2:$O$361,15,FALSE)</f>
        <v>0</v>
      </c>
    </row>
    <row r="29" spans="1:6" x14ac:dyDescent="0.25">
      <c r="A29" t="s">
        <v>170</v>
      </c>
      <c r="B29" t="s">
        <v>171</v>
      </c>
      <c r="C29" s="80">
        <f>VLOOKUP($A29,'2021'!$A$2:$O$361,15,FALSE)</f>
        <v>0</v>
      </c>
      <c r="D29" s="80">
        <f>VLOOKUP($A29,'2022'!$A$2:$O$361,15,FALSE)</f>
        <v>0</v>
      </c>
      <c r="E29" s="80">
        <f>VLOOKUP($A29,'2023'!$A$2:$O$361,15,FALSE)</f>
        <v>0</v>
      </c>
      <c r="F29" s="80">
        <f>VLOOKUP($A29,'2024'!$A$2:$O$361,15,FALSE)</f>
        <v>0</v>
      </c>
    </row>
    <row r="30" spans="1:6" x14ac:dyDescent="0.25">
      <c r="A30" t="s">
        <v>172</v>
      </c>
      <c r="B30" t="s">
        <v>173</v>
      </c>
      <c r="C30" s="80">
        <f>VLOOKUP($A30,'2021'!$A$2:$O$361,15,FALSE)</f>
        <v>0</v>
      </c>
      <c r="D30" s="80">
        <f>VLOOKUP($A30,'2022'!$A$2:$O$361,15,FALSE)</f>
        <v>0</v>
      </c>
      <c r="E30" s="80">
        <f>VLOOKUP($A30,'2023'!$A$2:$O$361,15,FALSE)</f>
        <v>0</v>
      </c>
      <c r="F30" s="80">
        <f>VLOOKUP($A30,'2024'!$A$2:$O$361,15,FALSE)</f>
        <v>0</v>
      </c>
    </row>
    <row r="31" spans="1:6" x14ac:dyDescent="0.25">
      <c r="A31" t="s">
        <v>174</v>
      </c>
      <c r="B31" t="s">
        <v>175</v>
      </c>
      <c r="C31" s="80">
        <f>VLOOKUP($A31,'2021'!$A$2:$O$361,15,FALSE)</f>
        <v>0</v>
      </c>
      <c r="D31" s="80">
        <f>VLOOKUP($A31,'2022'!$A$2:$O$361,15,FALSE)</f>
        <v>0</v>
      </c>
      <c r="E31" s="80">
        <f>VLOOKUP($A31,'2023'!$A$2:$O$361,15,FALSE)</f>
        <v>0</v>
      </c>
      <c r="F31" s="80">
        <f>VLOOKUP($A31,'2024'!$A$2:$O$361,15,FALSE)</f>
        <v>0</v>
      </c>
    </row>
    <row r="32" spans="1:6" x14ac:dyDescent="0.25">
      <c r="A32" t="s">
        <v>176</v>
      </c>
      <c r="B32" t="s">
        <v>177</v>
      </c>
      <c r="C32" s="80">
        <f>VLOOKUP($A32,'2021'!$A$2:$O$361,15,FALSE)</f>
        <v>0</v>
      </c>
      <c r="D32" s="80">
        <f>VLOOKUP($A32,'2022'!$A$2:$O$361,15,FALSE)</f>
        <v>0</v>
      </c>
      <c r="E32" s="80">
        <f>VLOOKUP($A32,'2023'!$A$2:$O$361,15,FALSE)</f>
        <v>0</v>
      </c>
      <c r="F32" s="80">
        <f>VLOOKUP($A32,'2024'!$A$2:$O$361,15,FALSE)</f>
        <v>0</v>
      </c>
    </row>
    <row r="33" spans="1:6" x14ac:dyDescent="0.25">
      <c r="A33" t="s">
        <v>178</v>
      </c>
      <c r="B33" t="s">
        <v>179</v>
      </c>
      <c r="C33" s="80">
        <f>VLOOKUP($A33,'2021'!$A$2:$O$361,15,FALSE)</f>
        <v>0</v>
      </c>
      <c r="D33" s="80">
        <f>VLOOKUP($A33,'2022'!$A$2:$O$361,15,FALSE)</f>
        <v>0</v>
      </c>
      <c r="E33" s="80">
        <f>VLOOKUP($A33,'2023'!$A$2:$O$361,15,FALSE)</f>
        <v>0</v>
      </c>
      <c r="F33" s="80">
        <f>VLOOKUP($A33,'2024'!$A$2:$O$361,15,FALSE)</f>
        <v>0</v>
      </c>
    </row>
    <row r="34" spans="1:6" x14ac:dyDescent="0.25">
      <c r="A34" t="s">
        <v>180</v>
      </c>
      <c r="B34" t="s">
        <v>181</v>
      </c>
      <c r="C34" s="80">
        <f>VLOOKUP($A34,'2021'!$A$2:$O$361,15,FALSE)</f>
        <v>0</v>
      </c>
      <c r="D34" s="80">
        <f>VLOOKUP($A34,'2022'!$A$2:$O$361,15,FALSE)</f>
        <v>0</v>
      </c>
      <c r="E34" s="80">
        <f>VLOOKUP($A34,'2023'!$A$2:$O$361,15,FALSE)</f>
        <v>0</v>
      </c>
      <c r="F34" s="80">
        <f>VLOOKUP($A34,'2024'!$A$2:$O$361,15,FALSE)</f>
        <v>0</v>
      </c>
    </row>
    <row r="35" spans="1:6" x14ac:dyDescent="0.25">
      <c r="A35" t="s">
        <v>182</v>
      </c>
      <c r="B35" t="s">
        <v>183</v>
      </c>
      <c r="C35" s="80">
        <f>VLOOKUP($A35,'2021'!$A$2:$O$361,15,FALSE)</f>
        <v>0</v>
      </c>
      <c r="D35" s="80">
        <f>VLOOKUP($A35,'2022'!$A$2:$O$361,15,FALSE)</f>
        <v>0</v>
      </c>
      <c r="E35" s="80">
        <f>VLOOKUP($A35,'2023'!$A$2:$O$361,15,FALSE)</f>
        <v>0</v>
      </c>
      <c r="F35" s="80">
        <f>VLOOKUP($A35,'2024'!$A$2:$O$361,15,FALSE)</f>
        <v>0</v>
      </c>
    </row>
    <row r="36" spans="1:6" x14ac:dyDescent="0.25">
      <c r="A36" t="s">
        <v>184</v>
      </c>
      <c r="B36" t="s">
        <v>185</v>
      </c>
      <c r="C36" s="80">
        <f>VLOOKUP($A36,'2021'!$A$2:$O$361,15,FALSE)</f>
        <v>213010.25</v>
      </c>
      <c r="D36" s="80">
        <f>VLOOKUP($A36,'2022'!$A$2:$O$361,15,FALSE)</f>
        <v>213010.25</v>
      </c>
      <c r="E36" s="80">
        <f>VLOOKUP($A36,'2023'!$A$2:$O$361,15,FALSE)</f>
        <v>0</v>
      </c>
      <c r="F36" s="80">
        <f>VLOOKUP($A36,'2024'!$A$2:$O$361,15,FALSE)</f>
        <v>0</v>
      </c>
    </row>
    <row r="37" spans="1:6" x14ac:dyDescent="0.25">
      <c r="A37" t="s">
        <v>186</v>
      </c>
      <c r="B37" t="s">
        <v>187</v>
      </c>
      <c r="C37" s="80">
        <f>VLOOKUP($A37,'2021'!$A$2:$O$361,15,FALSE)</f>
        <v>0</v>
      </c>
      <c r="D37" s="80">
        <f>VLOOKUP($A37,'2022'!$A$2:$O$361,15,FALSE)</f>
        <v>0</v>
      </c>
      <c r="E37" s="80">
        <f>VLOOKUP($A37,'2023'!$A$2:$O$361,15,FALSE)</f>
        <v>0</v>
      </c>
      <c r="F37" s="80">
        <f>VLOOKUP($A37,'2024'!$A$2:$O$361,15,FALSE)</f>
        <v>-33894190.170000002</v>
      </c>
    </row>
    <row r="39" spans="1:6" x14ac:dyDescent="0.25">
      <c r="C39" s="130">
        <f>C7+C8+C14+C16+C18+C19+C20</f>
        <v>201993.06</v>
      </c>
      <c r="D39" s="130">
        <f t="shared" ref="D39" si="1">D7+D8+D14+D16+D18+D19+D20</f>
        <v>430229.41</v>
      </c>
      <c r="E39" s="130">
        <f>E7+E8+E14+E16+E18+E19+E20</f>
        <v>478179.77</v>
      </c>
      <c r="F39" s="130">
        <f>F7+F8+F14+F16+F18+F19+F20</f>
        <v>5921905.3399999999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D23"/>
  <sheetViews>
    <sheetView topLeftCell="A13" workbookViewId="0">
      <selection activeCell="E27" sqref="E27"/>
    </sheetView>
  </sheetViews>
  <sheetFormatPr defaultRowHeight="15" x14ac:dyDescent="0.25"/>
  <cols>
    <col min="2" max="2" width="12.28515625" customWidth="1"/>
    <col min="3" max="4" width="33.42578125" customWidth="1"/>
  </cols>
  <sheetData>
    <row r="16" spans="2:4" ht="18" customHeight="1" x14ac:dyDescent="0.25">
      <c r="B16" s="339" t="s">
        <v>798</v>
      </c>
      <c r="C16" s="339" t="s">
        <v>799</v>
      </c>
      <c r="D16" s="339" t="s">
        <v>800</v>
      </c>
    </row>
    <row r="17" spans="2:4" ht="18" customHeight="1" x14ac:dyDescent="0.25">
      <c r="B17" s="329">
        <v>2021</v>
      </c>
      <c r="C17" s="330">
        <v>0.30298763260733103</v>
      </c>
      <c r="D17" s="329">
        <v>51</v>
      </c>
    </row>
    <row r="18" spans="2:4" ht="18" customHeight="1" x14ac:dyDescent="0.25">
      <c r="B18" s="329">
        <v>2022</v>
      </c>
      <c r="C18" s="330">
        <v>0.18387788315109055</v>
      </c>
      <c r="D18" s="329">
        <v>39</v>
      </c>
    </row>
    <row r="19" spans="2:4" ht="18" customHeight="1" x14ac:dyDescent="0.25">
      <c r="B19" s="329">
        <v>2023</v>
      </c>
      <c r="C19" s="330">
        <v>0.11913488999998445</v>
      </c>
      <c r="D19" s="329">
        <v>27</v>
      </c>
    </row>
    <row r="20" spans="2:4" ht="18" customHeight="1" x14ac:dyDescent="0.25">
      <c r="B20" s="329">
        <v>2024</v>
      </c>
      <c r="C20" s="330">
        <v>6.9701931268058015E-2</v>
      </c>
      <c r="D20" s="329">
        <v>15</v>
      </c>
    </row>
    <row r="21" spans="2:4" s="338" customFormat="1" ht="9.75" customHeight="1" x14ac:dyDescent="0.2">
      <c r="B21" s="338" t="s">
        <v>804</v>
      </c>
    </row>
    <row r="22" spans="2:4" ht="18" customHeight="1" x14ac:dyDescent="0.25"/>
    <row r="23" spans="2:4" ht="18" customHeight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4"/>
  <sheetViews>
    <sheetView showGridLines="0" topLeftCell="A73" workbookViewId="0">
      <selection activeCell="U126" sqref="U126"/>
    </sheetView>
  </sheetViews>
  <sheetFormatPr defaultRowHeight="12.75" x14ac:dyDescent="0.2"/>
  <cols>
    <col min="1" max="1" width="2.85546875" style="71" customWidth="1"/>
    <col min="2" max="2" width="4.85546875" style="89" customWidth="1"/>
    <col min="3" max="3" width="15.85546875" style="71" hidden="1" customWidth="1"/>
    <col min="4" max="4" width="39.42578125" style="71" customWidth="1"/>
    <col min="5" max="5" width="20" style="71" bestFit="1" customWidth="1"/>
    <col min="6" max="8" width="18" style="71" bestFit="1" customWidth="1"/>
    <col min="9" max="9" width="3.28515625" style="74" customWidth="1"/>
    <col min="10" max="10" width="14.5703125" style="71" customWidth="1"/>
    <col min="11" max="11" width="13.85546875" style="180" customWidth="1"/>
    <col min="12" max="12" width="11.85546875" style="180" customWidth="1"/>
    <col min="13" max="13" width="16.28515625" style="71" hidden="1" customWidth="1"/>
    <col min="14" max="18" width="0" style="71" hidden="1" customWidth="1"/>
    <col min="19" max="19" width="9.140625" style="71"/>
    <col min="20" max="20" width="2.5703125" style="71" customWidth="1"/>
    <col min="21" max="21" width="23.5703125" style="71" customWidth="1"/>
    <col min="22" max="22" width="16.42578125" style="71" customWidth="1"/>
    <col min="23" max="23" width="9.140625" style="71"/>
    <col min="24" max="24" width="3.85546875" style="71" customWidth="1"/>
    <col min="25" max="25" width="22.5703125" style="71" customWidth="1"/>
    <col min="26" max="26" width="17.140625" style="71" customWidth="1"/>
    <col min="27" max="16384" width="9.140625" style="71"/>
  </cols>
  <sheetData>
    <row r="1" spans="2:26" x14ac:dyDescent="0.2">
      <c r="E1" s="71" t="s">
        <v>796</v>
      </c>
    </row>
    <row r="2" spans="2:26" x14ac:dyDescent="0.2">
      <c r="D2" s="74"/>
      <c r="E2" s="85">
        <v>2021</v>
      </c>
      <c r="F2" s="85">
        <v>2022</v>
      </c>
      <c r="G2" s="85">
        <v>2023</v>
      </c>
      <c r="H2" s="85">
        <v>2024</v>
      </c>
    </row>
    <row r="3" spans="2:26" x14ac:dyDescent="0.2">
      <c r="E3" s="319">
        <v>0.30298763260733103</v>
      </c>
      <c r="F3" s="319">
        <v>0.18387788315109055</v>
      </c>
      <c r="G3" s="319">
        <v>0.11913488999998445</v>
      </c>
      <c r="H3" s="319">
        <v>6.9701931268058015E-2</v>
      </c>
      <c r="I3" s="222"/>
    </row>
    <row r="4" spans="2:26" x14ac:dyDescent="0.2">
      <c r="E4" s="312"/>
      <c r="F4" s="312"/>
      <c r="G4" s="312"/>
      <c r="H4" s="312"/>
      <c r="M4" s="133"/>
    </row>
    <row r="5" spans="2:26" ht="18" customHeight="1" x14ac:dyDescent="0.2">
      <c r="B5" s="223" t="s">
        <v>711</v>
      </c>
      <c r="D5" s="74"/>
      <c r="E5" s="106" t="s">
        <v>758</v>
      </c>
      <c r="F5" s="106"/>
      <c r="H5" s="106"/>
      <c r="I5" s="107"/>
      <c r="T5" s="242"/>
      <c r="U5" s="243" t="s">
        <v>792</v>
      </c>
      <c r="V5" s="244" t="s">
        <v>793</v>
      </c>
      <c r="X5" s="242"/>
      <c r="Y5" s="243" t="s">
        <v>792</v>
      </c>
      <c r="Z5" s="244" t="s">
        <v>793</v>
      </c>
    </row>
    <row r="6" spans="2:26" ht="18" customHeight="1" x14ac:dyDescent="0.25">
      <c r="B6" s="223"/>
      <c r="D6" s="74"/>
      <c r="E6" s="106"/>
      <c r="F6" s="106"/>
      <c r="H6" s="106"/>
      <c r="I6" s="107"/>
      <c r="T6" s="161" t="s">
        <v>712</v>
      </c>
      <c r="U6" s="162" t="str">
        <f>D8</f>
        <v>Custos  com Tripulação</v>
      </c>
      <c r="V6" s="326">
        <f>H28</f>
        <v>2.1739223029413282</v>
      </c>
      <c r="X6" s="161" t="s">
        <v>712</v>
      </c>
      <c r="Y6" s="162" t="s">
        <v>713</v>
      </c>
      <c r="Z6" s="326">
        <v>2.1739223029413282</v>
      </c>
    </row>
    <row r="7" spans="2:26" s="73" customFormat="1" ht="18" customHeight="1" x14ac:dyDescent="0.25">
      <c r="B7" s="234"/>
      <c r="C7" s="235"/>
      <c r="D7" s="324" t="s">
        <v>792</v>
      </c>
      <c r="E7" s="236">
        <v>2021</v>
      </c>
      <c r="F7" s="236">
        <v>2022</v>
      </c>
      <c r="G7" s="236">
        <v>2023</v>
      </c>
      <c r="H7" s="236">
        <v>2024</v>
      </c>
      <c r="I7" s="103"/>
      <c r="J7" s="76" t="s">
        <v>759</v>
      </c>
      <c r="K7" s="321" t="s">
        <v>789</v>
      </c>
      <c r="L7" s="321" t="s">
        <v>790</v>
      </c>
      <c r="T7" s="237" t="s">
        <v>715</v>
      </c>
      <c r="U7" s="238" t="str">
        <f>D32</f>
        <v>Custos com Combustíveis</v>
      </c>
      <c r="V7" s="326">
        <f>H37</f>
        <v>1.3179514927277287</v>
      </c>
      <c r="X7" s="237" t="s">
        <v>715</v>
      </c>
      <c r="Y7" s="238" t="s">
        <v>716</v>
      </c>
      <c r="Z7" s="326">
        <v>1.3179514927277287</v>
      </c>
    </row>
    <row r="8" spans="2:26" ht="18" customHeight="1" x14ac:dyDescent="0.25">
      <c r="B8" s="320" t="s">
        <v>712</v>
      </c>
      <c r="D8" s="221" t="s">
        <v>713</v>
      </c>
      <c r="E8" s="326">
        <v>3962015.6680181418</v>
      </c>
      <c r="F8" s="326">
        <v>2584443.5279478896</v>
      </c>
      <c r="G8" s="326">
        <v>2836349.9468214368</v>
      </c>
      <c r="H8" s="326">
        <v>2792501.7334802249</v>
      </c>
      <c r="I8" s="250"/>
      <c r="J8" s="254">
        <v>2834074.5633674706</v>
      </c>
      <c r="K8" s="248">
        <v>2.1739223029413282</v>
      </c>
      <c r="L8" s="184">
        <v>0.33444921971787928</v>
      </c>
      <c r="M8" s="97"/>
      <c r="T8" s="237" t="s">
        <v>720</v>
      </c>
      <c r="U8" s="238" t="str">
        <f>D41</f>
        <v>Custos de Manutenção</v>
      </c>
      <c r="V8" s="326">
        <f>H58</f>
        <v>1.082897646623967</v>
      </c>
      <c r="X8" s="237" t="s">
        <v>720</v>
      </c>
      <c r="Y8" s="238" t="s">
        <v>721</v>
      </c>
      <c r="Z8" s="326">
        <v>1.082897646623967</v>
      </c>
    </row>
    <row r="9" spans="2:26" ht="18" customHeight="1" x14ac:dyDescent="0.25">
      <c r="B9" s="110" t="s">
        <v>673</v>
      </c>
      <c r="D9" s="85" t="s">
        <v>714</v>
      </c>
      <c r="E9" s="326">
        <v>2355129.728121548</v>
      </c>
      <c r="F9" s="326">
        <v>1640467.6298183997</v>
      </c>
      <c r="G9" s="326">
        <v>1699731.271280288</v>
      </c>
      <c r="H9" s="326">
        <v>1672883.9265977289</v>
      </c>
      <c r="I9" s="250"/>
      <c r="J9" s="252">
        <v>1707846.9398534722</v>
      </c>
      <c r="K9" s="251">
        <v>1.310031359282964</v>
      </c>
      <c r="L9" s="182">
        <v>0.20154306587927995</v>
      </c>
      <c r="M9" s="97"/>
      <c r="T9" s="336"/>
      <c r="U9" s="337" t="s">
        <v>794</v>
      </c>
      <c r="V9" s="332">
        <f>SUM(V6:V8)</f>
        <v>4.5747714422930237</v>
      </c>
      <c r="X9" s="336"/>
      <c r="Y9" s="337" t="s">
        <v>794</v>
      </c>
      <c r="Z9" s="332">
        <v>4.5747714422930237</v>
      </c>
    </row>
    <row r="10" spans="2:26" ht="18" hidden="1" customHeight="1" x14ac:dyDescent="0.25">
      <c r="B10" s="110"/>
      <c r="C10" s="79" t="s">
        <v>423</v>
      </c>
      <c r="D10" s="80" t="s">
        <v>424</v>
      </c>
      <c r="E10" s="326">
        <v>1940636.5668506038</v>
      </c>
      <c r="F10" s="326">
        <v>1330797.5428073998</v>
      </c>
      <c r="G10" s="326">
        <v>1433139.866098216</v>
      </c>
      <c r="H10" s="326">
        <v>1380619.515661859</v>
      </c>
      <c r="I10" s="250"/>
      <c r="J10" s="253">
        <v>1406879.6908800374</v>
      </c>
      <c r="K10" s="251">
        <v>1.0791696086941491</v>
      </c>
      <c r="L10" s="182">
        <v>0.16602591227969399</v>
      </c>
      <c r="M10" s="97"/>
      <c r="T10" s="97"/>
      <c r="U10" s="97"/>
      <c r="V10" s="85"/>
    </row>
    <row r="11" spans="2:26" ht="18" hidden="1" customHeight="1" x14ac:dyDescent="0.25">
      <c r="B11" s="110"/>
      <c r="C11" s="79" t="s">
        <v>425</v>
      </c>
      <c r="D11" s="80" t="s">
        <v>426</v>
      </c>
      <c r="E11" s="326">
        <v>0</v>
      </c>
      <c r="F11" s="326">
        <v>0</v>
      </c>
      <c r="G11" s="326">
        <v>0</v>
      </c>
      <c r="H11" s="326">
        <v>0</v>
      </c>
      <c r="I11" s="255"/>
      <c r="J11" s="253">
        <v>0</v>
      </c>
      <c r="K11" s="251">
        <v>0</v>
      </c>
      <c r="L11" s="182">
        <v>0</v>
      </c>
      <c r="M11" s="97"/>
      <c r="T11" s="97"/>
      <c r="U11" s="97"/>
      <c r="V11" s="85"/>
    </row>
    <row r="12" spans="2:26" ht="18" hidden="1" customHeight="1" x14ac:dyDescent="0.25">
      <c r="B12" s="110"/>
      <c r="C12" s="79" t="s">
        <v>427</v>
      </c>
      <c r="D12" s="80" t="s">
        <v>428</v>
      </c>
      <c r="E12" s="326">
        <v>0</v>
      </c>
      <c r="F12" s="326">
        <v>0</v>
      </c>
      <c r="G12" s="326">
        <v>0</v>
      </c>
      <c r="H12" s="326">
        <v>0</v>
      </c>
      <c r="I12" s="255"/>
      <c r="J12" s="253">
        <v>0</v>
      </c>
      <c r="K12" s="251">
        <v>0</v>
      </c>
      <c r="L12" s="182">
        <v>0</v>
      </c>
      <c r="M12" s="97"/>
      <c r="T12" s="97"/>
      <c r="U12" s="97"/>
      <c r="V12" s="85"/>
    </row>
    <row r="13" spans="2:26" ht="18" hidden="1" customHeight="1" x14ac:dyDescent="0.25">
      <c r="B13" s="110"/>
      <c r="C13" s="79" t="s">
        <v>439</v>
      </c>
      <c r="D13" s="80" t="s">
        <v>440</v>
      </c>
      <c r="E13" s="326">
        <v>400682.19597862818</v>
      </c>
      <c r="F13" s="326">
        <v>309670.08701099991</v>
      </c>
      <c r="G13" s="326">
        <v>266591.4051820719</v>
      </c>
      <c r="H13" s="326">
        <v>292264.41093586991</v>
      </c>
      <c r="I13" s="255"/>
      <c r="J13" s="253">
        <v>300967.24897343491</v>
      </c>
      <c r="K13" s="251">
        <v>0.23086175058881497</v>
      </c>
      <c r="L13" s="182">
        <v>3.5517153599585974E-2</v>
      </c>
      <c r="M13" s="97"/>
      <c r="T13" s="97"/>
      <c r="U13" s="97"/>
      <c r="V13" s="85"/>
    </row>
    <row r="14" spans="2:26" ht="18" hidden="1" customHeight="1" x14ac:dyDescent="0.25">
      <c r="B14" s="110"/>
      <c r="C14" s="79" t="s">
        <v>443</v>
      </c>
      <c r="D14" s="80" t="s">
        <v>444</v>
      </c>
      <c r="E14" s="326">
        <v>0</v>
      </c>
      <c r="F14" s="326">
        <v>0</v>
      </c>
      <c r="G14" s="326">
        <v>0</v>
      </c>
      <c r="H14" s="326">
        <v>0</v>
      </c>
      <c r="I14" s="255"/>
      <c r="J14" s="253">
        <v>0</v>
      </c>
      <c r="K14" s="251">
        <v>0</v>
      </c>
      <c r="L14" s="182">
        <v>0</v>
      </c>
      <c r="M14" s="97"/>
      <c r="T14" s="97"/>
      <c r="U14" s="97"/>
      <c r="V14" s="85"/>
    </row>
    <row r="15" spans="2:26" ht="18" hidden="1" customHeight="1" x14ac:dyDescent="0.25">
      <c r="B15" s="110"/>
      <c r="C15" s="79" t="s">
        <v>445</v>
      </c>
      <c r="D15" s="80" t="s">
        <v>446</v>
      </c>
      <c r="E15" s="326">
        <v>0</v>
      </c>
      <c r="F15" s="326">
        <v>0</v>
      </c>
      <c r="G15" s="326">
        <v>0</v>
      </c>
      <c r="H15" s="326">
        <v>0</v>
      </c>
      <c r="I15" s="255"/>
      <c r="J15" s="253">
        <v>0</v>
      </c>
      <c r="K15" s="251">
        <v>0</v>
      </c>
      <c r="L15" s="182">
        <v>0</v>
      </c>
      <c r="M15" s="97"/>
      <c r="T15" s="97"/>
      <c r="U15" s="97"/>
      <c r="V15" s="85"/>
    </row>
    <row r="16" spans="2:26" ht="18" hidden="1" customHeight="1" x14ac:dyDescent="0.25">
      <c r="B16" s="110"/>
      <c r="C16" s="79" t="s">
        <v>447</v>
      </c>
      <c r="D16" s="80" t="s">
        <v>448</v>
      </c>
      <c r="E16" s="326">
        <v>0</v>
      </c>
      <c r="F16" s="326">
        <v>0</v>
      </c>
      <c r="G16" s="326">
        <v>0</v>
      </c>
      <c r="H16" s="326">
        <v>0</v>
      </c>
      <c r="I16" s="255"/>
      <c r="J16" s="253">
        <v>0</v>
      </c>
      <c r="K16" s="251">
        <v>0</v>
      </c>
      <c r="L16" s="182">
        <v>0</v>
      </c>
      <c r="M16" s="97"/>
      <c r="T16" s="97"/>
      <c r="U16" s="97"/>
      <c r="V16" s="85"/>
    </row>
    <row r="17" spans="2:22" ht="18" hidden="1" customHeight="1" x14ac:dyDescent="0.25">
      <c r="B17" s="110"/>
      <c r="C17" s="79" t="s">
        <v>449</v>
      </c>
      <c r="D17" s="80" t="s">
        <v>450</v>
      </c>
      <c r="E17" s="326">
        <v>10160.541200556056</v>
      </c>
      <c r="F17" s="326">
        <v>0</v>
      </c>
      <c r="G17" s="326">
        <v>0</v>
      </c>
      <c r="H17" s="326">
        <v>0</v>
      </c>
      <c r="I17" s="255"/>
      <c r="J17" s="253">
        <v>0</v>
      </c>
      <c r="K17" s="251">
        <v>0</v>
      </c>
      <c r="L17" s="182">
        <v>0</v>
      </c>
      <c r="M17" s="97"/>
      <c r="T17" s="97"/>
      <c r="U17" s="97"/>
      <c r="V17" s="85"/>
    </row>
    <row r="18" spans="2:22" ht="18" hidden="1" customHeight="1" x14ac:dyDescent="0.25">
      <c r="B18" s="110"/>
      <c r="C18" s="79" t="s">
        <v>451</v>
      </c>
      <c r="D18" s="80" t="s">
        <v>452</v>
      </c>
      <c r="E18" s="326">
        <v>3650.4240917600473</v>
      </c>
      <c r="F18" s="326">
        <v>0</v>
      </c>
      <c r="G18" s="326">
        <v>0</v>
      </c>
      <c r="H18" s="326">
        <v>0</v>
      </c>
      <c r="I18" s="255"/>
      <c r="J18" s="253">
        <v>0</v>
      </c>
      <c r="K18" s="251">
        <v>0</v>
      </c>
      <c r="L18" s="182">
        <v>0</v>
      </c>
      <c r="M18" s="97"/>
      <c r="T18" s="97"/>
      <c r="U18" s="97"/>
      <c r="V18" s="85"/>
    </row>
    <row r="19" spans="2:22" ht="18" hidden="1" customHeight="1" x14ac:dyDescent="0.25">
      <c r="B19" s="110"/>
      <c r="C19" s="79" t="s">
        <v>453</v>
      </c>
      <c r="D19" s="80" t="s">
        <v>454</v>
      </c>
      <c r="E19" s="326">
        <v>0</v>
      </c>
      <c r="F19" s="326">
        <v>0</v>
      </c>
      <c r="G19" s="326">
        <v>0</v>
      </c>
      <c r="H19" s="326">
        <v>0</v>
      </c>
      <c r="I19" s="255"/>
      <c r="J19" s="253">
        <v>0</v>
      </c>
      <c r="K19" s="251">
        <v>0</v>
      </c>
      <c r="L19" s="182">
        <v>0</v>
      </c>
      <c r="M19" s="97"/>
      <c r="T19" s="97"/>
      <c r="U19" s="97"/>
      <c r="V19" s="85"/>
    </row>
    <row r="20" spans="2:22" ht="18" hidden="1" customHeight="1" x14ac:dyDescent="0.25">
      <c r="B20" s="110"/>
      <c r="C20" s="79" t="s">
        <v>461</v>
      </c>
      <c r="D20" s="80" t="s">
        <v>462</v>
      </c>
      <c r="E20" s="326">
        <v>0</v>
      </c>
      <c r="F20" s="326">
        <v>0</v>
      </c>
      <c r="G20" s="326">
        <v>0</v>
      </c>
      <c r="H20" s="326">
        <v>0</v>
      </c>
      <c r="I20" s="255"/>
      <c r="J20" s="253">
        <v>0</v>
      </c>
      <c r="K20" s="251">
        <v>0</v>
      </c>
      <c r="L20" s="182">
        <v>0</v>
      </c>
      <c r="M20" s="97"/>
      <c r="T20" s="97"/>
      <c r="U20" s="97"/>
      <c r="V20" s="85"/>
    </row>
    <row r="21" spans="2:22" ht="18" hidden="1" customHeight="1" x14ac:dyDescent="0.25">
      <c r="B21" s="110"/>
      <c r="C21" s="79" t="s">
        <v>463</v>
      </c>
      <c r="D21" s="80" t="s">
        <v>464</v>
      </c>
      <c r="E21" s="326">
        <v>0</v>
      </c>
      <c r="F21" s="326">
        <v>0</v>
      </c>
      <c r="G21" s="326">
        <v>0</v>
      </c>
      <c r="H21" s="326">
        <v>0</v>
      </c>
      <c r="I21" s="255"/>
      <c r="J21" s="253">
        <v>0</v>
      </c>
      <c r="K21" s="251">
        <v>0</v>
      </c>
      <c r="L21" s="182">
        <v>0</v>
      </c>
      <c r="M21" s="97"/>
      <c r="T21" s="97"/>
      <c r="U21" s="97"/>
      <c r="V21" s="85"/>
    </row>
    <row r="22" spans="2:22" ht="18" hidden="1" customHeight="1" x14ac:dyDescent="0.25">
      <c r="B22" s="110"/>
      <c r="C22" s="79" t="s">
        <v>467</v>
      </c>
      <c r="D22" s="80" t="s">
        <v>468</v>
      </c>
      <c r="E22" s="326">
        <v>0</v>
      </c>
      <c r="F22" s="326">
        <v>0</v>
      </c>
      <c r="G22" s="326">
        <v>0</v>
      </c>
      <c r="H22" s="326">
        <v>0</v>
      </c>
      <c r="I22" s="255"/>
      <c r="J22" s="253">
        <v>0</v>
      </c>
      <c r="K22" s="251">
        <v>0</v>
      </c>
      <c r="L22" s="182">
        <v>0</v>
      </c>
      <c r="M22" s="97"/>
      <c r="T22" s="97"/>
      <c r="U22" s="97"/>
      <c r="V22" s="85"/>
    </row>
    <row r="23" spans="2:22" ht="18" hidden="1" customHeight="1" x14ac:dyDescent="0.25">
      <c r="B23" s="110"/>
      <c r="C23" s="79" t="s">
        <v>469</v>
      </c>
      <c r="D23" s="80" t="s">
        <v>470</v>
      </c>
      <c r="E23" s="326">
        <v>0</v>
      </c>
      <c r="F23" s="326">
        <v>0</v>
      </c>
      <c r="G23" s="326">
        <v>0</v>
      </c>
      <c r="H23" s="326">
        <v>0</v>
      </c>
      <c r="I23" s="255"/>
      <c r="J23" s="253">
        <v>0</v>
      </c>
      <c r="K23" s="251">
        <v>0</v>
      </c>
      <c r="L23" s="182">
        <v>0</v>
      </c>
      <c r="M23" s="97"/>
      <c r="T23" s="97"/>
      <c r="U23" s="97"/>
      <c r="V23" s="85"/>
    </row>
    <row r="24" spans="2:22" ht="18" hidden="1" customHeight="1" x14ac:dyDescent="0.25">
      <c r="B24" s="110"/>
      <c r="C24" s="79"/>
      <c r="D24" s="79"/>
      <c r="E24" s="326">
        <v>0</v>
      </c>
      <c r="F24" s="326">
        <v>0</v>
      </c>
      <c r="G24" s="326">
        <v>0</v>
      </c>
      <c r="H24" s="326">
        <v>0</v>
      </c>
      <c r="I24" s="255"/>
      <c r="J24" s="253">
        <v>0</v>
      </c>
      <c r="K24" s="251"/>
      <c r="L24" s="182"/>
      <c r="M24" s="97"/>
      <c r="T24" s="239"/>
      <c r="U24" s="240" t="s">
        <v>794</v>
      </c>
      <c r="V24" s="241">
        <f>SUM(V6:V23)</f>
        <v>9.1495428845860474</v>
      </c>
    </row>
    <row r="25" spans="2:22" ht="18" customHeight="1" x14ac:dyDescent="0.25">
      <c r="B25" s="110" t="s">
        <v>674</v>
      </c>
      <c r="D25" s="85" t="s">
        <v>675</v>
      </c>
      <c r="E25" s="326">
        <v>1606885.9398965936</v>
      </c>
      <c r="F25" s="326">
        <v>943975.89812948985</v>
      </c>
      <c r="G25" s="326">
        <v>1136618.6755411488</v>
      </c>
      <c r="H25" s="326">
        <v>1119617.806882496</v>
      </c>
      <c r="I25" s="250"/>
      <c r="J25" s="254">
        <v>1126227.6235139985</v>
      </c>
      <c r="K25" s="251">
        <v>0.86389094365836416</v>
      </c>
      <c r="L25" s="182">
        <v>0.13290615383859933</v>
      </c>
      <c r="M25" s="111"/>
    </row>
    <row r="26" spans="2:22" ht="18" hidden="1" customHeight="1" x14ac:dyDescent="0.25">
      <c r="B26" s="110"/>
      <c r="C26" s="79" t="s">
        <v>421</v>
      </c>
      <c r="D26" s="80" t="s">
        <v>422</v>
      </c>
      <c r="E26" s="325">
        <v>4036274.7834428716</v>
      </c>
      <c r="F26" s="325">
        <v>2655350.8993018023</v>
      </c>
      <c r="G26" s="325">
        <v>2942339.0714542423</v>
      </c>
      <c r="H26" s="325">
        <v>2906058.2953382344</v>
      </c>
      <c r="I26" s="250"/>
      <c r="J26" s="253">
        <v>2924198.6833962384</v>
      </c>
      <c r="K26" s="251">
        <v>2.2430534532278972</v>
      </c>
      <c r="L26" s="182">
        <v>0.34508476968222707</v>
      </c>
      <c r="M26" s="111"/>
    </row>
    <row r="27" spans="2:22" ht="18" hidden="1" customHeight="1" x14ac:dyDescent="0.25">
      <c r="B27" s="219"/>
      <c r="C27" s="220" t="s">
        <v>441</v>
      </c>
      <c r="D27" s="218" t="s">
        <v>442</v>
      </c>
      <c r="E27" s="325">
        <v>74259.115424730102</v>
      </c>
      <c r="F27" s="325">
        <v>70907.37135391272</v>
      </c>
      <c r="G27" s="325">
        <v>105989.12463280553</v>
      </c>
      <c r="H27" s="325">
        <v>113556.56185800949</v>
      </c>
      <c r="I27" s="258"/>
      <c r="J27" s="303">
        <v>90124.120028767822</v>
      </c>
      <c r="K27" s="251">
        <v>6.9131150286569215E-2</v>
      </c>
      <c r="L27" s="182">
        <v>1.0635549964347795E-2</v>
      </c>
      <c r="M27" s="111"/>
    </row>
    <row r="28" spans="2:22" s="73" customFormat="1" ht="18" customHeight="1" x14ac:dyDescent="0.25">
      <c r="B28" s="231"/>
      <c r="C28" s="232"/>
      <c r="D28" s="233" t="s">
        <v>793</v>
      </c>
      <c r="E28" s="331">
        <f>J8</f>
        <v>2834074.5633674706</v>
      </c>
      <c r="F28" s="331"/>
      <c r="G28" s="331"/>
      <c r="H28" s="332">
        <f>K8</f>
        <v>2.1739223029413282</v>
      </c>
      <c r="I28" s="310"/>
      <c r="J28" s="311">
        <v>2834074.5633674706</v>
      </c>
      <c r="K28" s="322">
        <v>2.1739223029413282</v>
      </c>
      <c r="L28" s="323"/>
      <c r="M28" s="154"/>
    </row>
    <row r="29" spans="2:22" s="74" customFormat="1" ht="18" customHeight="1" x14ac:dyDescent="0.2">
      <c r="B29" s="214"/>
      <c r="C29" s="75"/>
      <c r="D29" s="143"/>
      <c r="E29" s="96"/>
      <c r="F29" s="96"/>
      <c r="G29" s="96"/>
      <c r="H29" s="96"/>
      <c r="I29" s="96"/>
      <c r="J29" s="313"/>
      <c r="K29" s="306"/>
      <c r="L29" s="306"/>
      <c r="M29" s="302"/>
    </row>
    <row r="30" spans="2:22" ht="18" customHeight="1" x14ac:dyDescent="0.2">
      <c r="B30" s="214"/>
      <c r="C30" s="75"/>
      <c r="D30" s="81"/>
      <c r="E30" s="313"/>
      <c r="F30" s="258"/>
      <c r="G30" s="258"/>
      <c r="H30" s="258"/>
      <c r="I30" s="258"/>
      <c r="J30" s="267"/>
      <c r="K30" s="304"/>
      <c r="L30" s="305"/>
      <c r="M30" s="111"/>
    </row>
    <row r="31" spans="2:22" ht="18" customHeight="1" x14ac:dyDescent="0.2">
      <c r="B31" s="234"/>
      <c r="C31" s="235"/>
      <c r="D31" s="324" t="s">
        <v>792</v>
      </c>
      <c r="E31" s="236">
        <v>2021</v>
      </c>
      <c r="F31" s="236">
        <v>2022</v>
      </c>
      <c r="G31" s="236">
        <v>2023</v>
      </c>
      <c r="H31" s="236">
        <v>2024</v>
      </c>
      <c r="I31" s="250"/>
      <c r="J31" s="260"/>
      <c r="K31" s="251"/>
      <c r="L31" s="182"/>
      <c r="M31" s="111"/>
    </row>
    <row r="32" spans="2:22" ht="18" customHeight="1" x14ac:dyDescent="0.25">
      <c r="B32" s="110" t="s">
        <v>715</v>
      </c>
      <c r="D32" s="85" t="s">
        <v>716</v>
      </c>
      <c r="E32" s="326">
        <v>1714227.9504028526</v>
      </c>
      <c r="F32" s="326">
        <v>1830709.8562776062</v>
      </c>
      <c r="G32" s="326">
        <v>1741395.0964461416</v>
      </c>
      <c r="H32" s="326">
        <v>1512371.7394617961</v>
      </c>
      <c r="I32" s="250"/>
      <c r="J32" s="254">
        <v>1718172.1702924413</v>
      </c>
      <c r="K32" s="248">
        <v>1.3179514927277287</v>
      </c>
      <c r="L32" s="184">
        <v>0.20276154661664533</v>
      </c>
      <c r="M32" s="97"/>
    </row>
    <row r="33" spans="2:13" ht="18" customHeight="1" x14ac:dyDescent="0.25">
      <c r="B33" s="110" t="s">
        <v>717</v>
      </c>
      <c r="D33" s="85" t="s">
        <v>500</v>
      </c>
      <c r="E33" s="326">
        <v>1692150.6752107597</v>
      </c>
      <c r="F33" s="326">
        <v>1827911.2873496253</v>
      </c>
      <c r="G33" s="326">
        <v>1741395.0964461416</v>
      </c>
      <c r="H33" s="326">
        <v>1512371.7394617961</v>
      </c>
      <c r="I33" s="250"/>
      <c r="J33" s="254">
        <v>1716772.8858284508</v>
      </c>
      <c r="K33" s="251">
        <v>1.3168781491595152</v>
      </c>
      <c r="L33" s="182">
        <v>0.20259641701730663</v>
      </c>
      <c r="M33" s="97"/>
    </row>
    <row r="34" spans="2:13" ht="18" hidden="1" customHeight="1" x14ac:dyDescent="0.25">
      <c r="B34" s="110"/>
      <c r="C34" s="79" t="s">
        <v>499</v>
      </c>
      <c r="D34" s="80" t="s">
        <v>500</v>
      </c>
      <c r="E34" s="326">
        <v>1692150.6752107597</v>
      </c>
      <c r="F34" s="326">
        <v>1827911.2873496253</v>
      </c>
      <c r="G34" s="326">
        <v>1741395.0964461416</v>
      </c>
      <c r="H34" s="326">
        <v>1512371.7394617961</v>
      </c>
      <c r="I34" s="250"/>
      <c r="J34" s="253">
        <v>1716772.8858284508</v>
      </c>
      <c r="K34" s="251">
        <v>1.3168781491595152</v>
      </c>
      <c r="L34" s="182">
        <v>0.20259641701730663</v>
      </c>
      <c r="M34" s="97"/>
    </row>
    <row r="35" spans="2:13" ht="18" customHeight="1" x14ac:dyDescent="0.25">
      <c r="B35" s="110" t="s">
        <v>718</v>
      </c>
      <c r="D35" s="85" t="s">
        <v>719</v>
      </c>
      <c r="E35" s="326">
        <v>22077.275192092926</v>
      </c>
      <c r="F35" s="326">
        <v>2798.5689279808626</v>
      </c>
      <c r="G35" s="326">
        <v>0</v>
      </c>
      <c r="H35" s="326">
        <v>0</v>
      </c>
      <c r="I35" s="255"/>
      <c r="J35" s="254">
        <v>1399.2844639904313</v>
      </c>
      <c r="K35" s="251">
        <v>1.0733435682135503E-3</v>
      </c>
      <c r="L35" s="182">
        <v>1.6512959933872792E-4</v>
      </c>
      <c r="M35" s="97"/>
    </row>
    <row r="36" spans="2:13" ht="18" hidden="1" customHeight="1" x14ac:dyDescent="0.2">
      <c r="B36" s="110"/>
      <c r="C36" s="79" t="s">
        <v>501</v>
      </c>
      <c r="D36" s="80" t="s">
        <v>502</v>
      </c>
      <c r="E36" s="252">
        <v>22077.275192092926</v>
      </c>
      <c r="F36" s="252">
        <v>2798.5689279808626</v>
      </c>
      <c r="G36" s="254">
        <v>0</v>
      </c>
      <c r="H36" s="254">
        <v>0</v>
      </c>
      <c r="I36" s="255"/>
      <c r="J36" s="253">
        <v>1399.2844639904313</v>
      </c>
      <c r="K36" s="251">
        <v>1.0733435682135503E-3</v>
      </c>
      <c r="L36" s="182">
        <v>1.6512959933872792E-4</v>
      </c>
      <c r="M36" s="97"/>
    </row>
    <row r="37" spans="2:13" ht="18" customHeight="1" x14ac:dyDescent="0.25">
      <c r="B37" s="231"/>
      <c r="C37" s="232"/>
      <c r="D37" s="233" t="s">
        <v>793</v>
      </c>
      <c r="E37" s="331">
        <f>J32</f>
        <v>1718172.1702924413</v>
      </c>
      <c r="F37" s="331"/>
      <c r="G37" s="331"/>
      <c r="H37" s="332">
        <f>K32</f>
        <v>1.3179514927277287</v>
      </c>
      <c r="I37" s="255"/>
      <c r="J37" s="301"/>
      <c r="K37" s="251"/>
      <c r="L37" s="182"/>
      <c r="M37" s="97"/>
    </row>
    <row r="38" spans="2:13" ht="18" customHeight="1" x14ac:dyDescent="0.2">
      <c r="B38" s="214"/>
      <c r="C38" s="75"/>
      <c r="D38" s="81"/>
      <c r="E38" s="250"/>
      <c r="F38" s="250"/>
      <c r="G38" s="255"/>
      <c r="H38" s="255"/>
      <c r="I38" s="255"/>
      <c r="J38" s="301"/>
      <c r="K38" s="251"/>
      <c r="L38" s="182"/>
      <c r="M38" s="97"/>
    </row>
    <row r="39" spans="2:13" ht="18" customHeight="1" x14ac:dyDescent="0.2">
      <c r="B39" s="214"/>
      <c r="C39" s="75"/>
      <c r="D39" s="81"/>
      <c r="E39" s="250"/>
      <c r="F39" s="250"/>
      <c r="G39" s="255"/>
      <c r="H39" s="255"/>
      <c r="I39" s="255"/>
      <c r="J39" s="301"/>
      <c r="K39" s="251"/>
      <c r="L39" s="182"/>
      <c r="M39" s="97"/>
    </row>
    <row r="40" spans="2:13" ht="18" customHeight="1" x14ac:dyDescent="0.2">
      <c r="B40" s="234"/>
      <c r="C40" s="235"/>
      <c r="D40" s="324" t="s">
        <v>792</v>
      </c>
      <c r="E40" s="236">
        <v>2021</v>
      </c>
      <c r="F40" s="236">
        <v>2022</v>
      </c>
      <c r="G40" s="236">
        <v>2023</v>
      </c>
      <c r="H40" s="236">
        <v>2024</v>
      </c>
      <c r="I40" s="250"/>
      <c r="J40" s="260"/>
      <c r="K40" s="251"/>
      <c r="L40" s="182"/>
      <c r="M40" s="97"/>
    </row>
    <row r="41" spans="2:13" ht="18" customHeight="1" x14ac:dyDescent="0.25">
      <c r="B41" s="110" t="s">
        <v>720</v>
      </c>
      <c r="D41" s="85" t="s">
        <v>721</v>
      </c>
      <c r="E41" s="326">
        <v>1452541.5952960746</v>
      </c>
      <c r="F41" s="326">
        <v>1909402.4085911203</v>
      </c>
      <c r="G41" s="326">
        <v>1258817.8647227639</v>
      </c>
      <c r="H41" s="326">
        <v>1075713.0356946643</v>
      </c>
      <c r="I41" s="255"/>
      <c r="J41" s="254">
        <v>1411739.8174143992</v>
      </c>
      <c r="K41" s="248">
        <v>1.082897646623967</v>
      </c>
      <c r="L41" s="184">
        <v>0.1665994559500539</v>
      </c>
      <c r="M41" s="97"/>
    </row>
    <row r="42" spans="2:13" ht="18" customHeight="1" x14ac:dyDescent="0.25">
      <c r="B42" s="110" t="s">
        <v>722</v>
      </c>
      <c r="D42" s="85" t="s">
        <v>714</v>
      </c>
      <c r="E42" s="326">
        <v>0</v>
      </c>
      <c r="F42" s="326">
        <v>0</v>
      </c>
      <c r="G42" s="326">
        <v>0</v>
      </c>
      <c r="H42" s="326">
        <v>0</v>
      </c>
      <c r="I42" s="255"/>
      <c r="J42" s="254">
        <v>0</v>
      </c>
      <c r="K42" s="251">
        <v>0</v>
      </c>
      <c r="L42" s="182">
        <v>0</v>
      </c>
      <c r="M42" s="97"/>
    </row>
    <row r="43" spans="2:13" ht="18" hidden="1" customHeight="1" x14ac:dyDescent="0.25">
      <c r="B43" s="110"/>
      <c r="C43" s="85" t="s">
        <v>505</v>
      </c>
      <c r="D43" s="80" t="s">
        <v>506</v>
      </c>
      <c r="E43" s="326">
        <v>0</v>
      </c>
      <c r="F43" s="326">
        <v>0</v>
      </c>
      <c r="G43" s="326">
        <v>0</v>
      </c>
      <c r="H43" s="326">
        <v>0</v>
      </c>
      <c r="I43" s="255"/>
      <c r="J43" s="253">
        <v>0</v>
      </c>
      <c r="K43" s="251">
        <v>0</v>
      </c>
      <c r="L43" s="182">
        <v>0</v>
      </c>
      <c r="M43" s="97"/>
    </row>
    <row r="44" spans="2:13" ht="18" customHeight="1" x14ac:dyDescent="0.25">
      <c r="B44" s="110" t="s">
        <v>723</v>
      </c>
      <c r="D44" s="85" t="s">
        <v>724</v>
      </c>
      <c r="E44" s="326">
        <v>0</v>
      </c>
      <c r="F44" s="326">
        <v>0</v>
      </c>
      <c r="G44" s="326">
        <v>0</v>
      </c>
      <c r="H44" s="326">
        <v>0</v>
      </c>
      <c r="I44" s="255"/>
      <c r="J44" s="254">
        <v>0</v>
      </c>
      <c r="K44" s="251">
        <v>0</v>
      </c>
      <c r="L44" s="182">
        <v>0</v>
      </c>
      <c r="M44" s="97"/>
    </row>
    <row r="45" spans="2:13" ht="18" customHeight="1" x14ac:dyDescent="0.25">
      <c r="B45" s="110" t="s">
        <v>725</v>
      </c>
      <c r="D45" s="85" t="s">
        <v>589</v>
      </c>
      <c r="E45" s="326">
        <v>1363735.0138495734</v>
      </c>
      <c r="F45" s="326">
        <v>1644576.6568527983</v>
      </c>
      <c r="G45" s="326">
        <v>1051459.4826225152</v>
      </c>
      <c r="H45" s="326">
        <v>874786.2794382032</v>
      </c>
      <c r="I45" s="255"/>
      <c r="J45" s="254">
        <v>1207597.2482360443</v>
      </c>
      <c r="K45" s="251">
        <v>0.92630681805054604</v>
      </c>
      <c r="L45" s="182">
        <v>0.14250858556315107</v>
      </c>
      <c r="M45" s="97"/>
    </row>
    <row r="46" spans="2:13" ht="18" hidden="1" customHeight="1" x14ac:dyDescent="0.25">
      <c r="B46" s="110"/>
      <c r="C46" s="85" t="s">
        <v>509</v>
      </c>
      <c r="D46" s="80" t="s">
        <v>510</v>
      </c>
      <c r="E46" s="326">
        <v>1363735.0138495734</v>
      </c>
      <c r="F46" s="326">
        <v>1644576.6568527983</v>
      </c>
      <c r="G46" s="326">
        <v>1051459.4826225152</v>
      </c>
      <c r="H46" s="326">
        <v>874786.2794382032</v>
      </c>
      <c r="I46" s="255"/>
      <c r="J46" s="253">
        <v>1207597.2482360443</v>
      </c>
      <c r="K46" s="251">
        <v>0.92630681805054604</v>
      </c>
      <c r="L46" s="182">
        <v>0.14250858556315107</v>
      </c>
      <c r="M46" s="97"/>
    </row>
    <row r="47" spans="2:13" ht="18" customHeight="1" x14ac:dyDescent="0.25">
      <c r="B47" s="110" t="s">
        <v>726</v>
      </c>
      <c r="D47" s="85" t="s">
        <v>727</v>
      </c>
      <c r="E47" s="326">
        <v>0</v>
      </c>
      <c r="F47" s="326">
        <v>0</v>
      </c>
      <c r="G47" s="326">
        <v>0</v>
      </c>
      <c r="H47" s="326">
        <v>0</v>
      </c>
      <c r="I47" s="255"/>
      <c r="J47" s="254">
        <v>0</v>
      </c>
      <c r="K47" s="251">
        <v>0</v>
      </c>
      <c r="L47" s="182">
        <v>0</v>
      </c>
      <c r="M47" s="97"/>
    </row>
    <row r="48" spans="2:13" ht="18" hidden="1" customHeight="1" x14ac:dyDescent="0.25">
      <c r="B48" s="110"/>
      <c r="C48" s="85" t="s">
        <v>507</v>
      </c>
      <c r="D48" s="80" t="s">
        <v>508</v>
      </c>
      <c r="E48" s="326">
        <v>0</v>
      </c>
      <c r="F48" s="326">
        <v>0</v>
      </c>
      <c r="G48" s="326">
        <v>0</v>
      </c>
      <c r="H48" s="326">
        <v>0</v>
      </c>
      <c r="I48" s="255"/>
      <c r="J48" s="253">
        <v>0</v>
      </c>
      <c r="K48" s="251">
        <v>0</v>
      </c>
      <c r="L48" s="182">
        <v>0</v>
      </c>
      <c r="M48" s="97"/>
    </row>
    <row r="49" spans="2:13" ht="18" customHeight="1" x14ac:dyDescent="0.25">
      <c r="B49" s="110" t="s">
        <v>756</v>
      </c>
      <c r="D49" s="85" t="s">
        <v>755</v>
      </c>
      <c r="E49" s="326">
        <v>145.60886794386926</v>
      </c>
      <c r="F49" s="326">
        <v>264825.75173832197</v>
      </c>
      <c r="G49" s="326">
        <v>207358.3821002488</v>
      </c>
      <c r="H49" s="326">
        <v>200926.75625646103</v>
      </c>
      <c r="I49" s="255"/>
      <c r="J49" s="254">
        <v>204142.56917835493</v>
      </c>
      <c r="K49" s="251">
        <v>0.15659082857342108</v>
      </c>
      <c r="L49" s="182">
        <v>2.4090870386902843E-2</v>
      </c>
      <c r="M49" s="97"/>
    </row>
    <row r="50" spans="2:13" ht="18" hidden="1" customHeight="1" x14ac:dyDescent="0.25">
      <c r="B50" s="110"/>
      <c r="C50" s="85" t="s">
        <v>511</v>
      </c>
      <c r="D50" s="80" t="s">
        <v>512</v>
      </c>
      <c r="E50" s="326">
        <v>145.60886794386926</v>
      </c>
      <c r="F50" s="326">
        <v>264825.75173832197</v>
      </c>
      <c r="G50" s="326">
        <v>207358.3821002488</v>
      </c>
      <c r="H50" s="326">
        <v>200926.75625646103</v>
      </c>
      <c r="I50" s="255"/>
      <c r="J50" s="253">
        <v>204142.56917835493</v>
      </c>
      <c r="K50" s="251">
        <v>0.15659082857342108</v>
      </c>
      <c r="L50" s="182">
        <v>2.4090870386902843E-2</v>
      </c>
      <c r="M50" s="97"/>
    </row>
    <row r="51" spans="2:13" ht="18" customHeight="1" x14ac:dyDescent="0.25">
      <c r="B51" s="110" t="s">
        <v>757</v>
      </c>
      <c r="D51" s="85" t="s">
        <v>677</v>
      </c>
      <c r="E51" s="326">
        <v>88660.972578557295</v>
      </c>
      <c r="F51" s="326">
        <v>0</v>
      </c>
      <c r="G51" s="326">
        <v>0</v>
      </c>
      <c r="H51" s="326">
        <v>0</v>
      </c>
      <c r="I51" s="255"/>
      <c r="J51" s="254">
        <v>0</v>
      </c>
      <c r="K51" s="251">
        <v>0</v>
      </c>
      <c r="L51" s="182">
        <v>0</v>
      </c>
      <c r="M51" s="97"/>
    </row>
    <row r="52" spans="2:13" ht="18" hidden="1" customHeight="1" x14ac:dyDescent="0.2">
      <c r="B52" s="110"/>
      <c r="C52" s="79" t="s">
        <v>477</v>
      </c>
      <c r="D52" s="80" t="s">
        <v>478</v>
      </c>
      <c r="E52" s="254">
        <v>0</v>
      </c>
      <c r="F52" s="254">
        <v>0</v>
      </c>
      <c r="G52" s="254">
        <v>0</v>
      </c>
      <c r="H52" s="254">
        <v>0</v>
      </c>
      <c r="I52" s="255"/>
      <c r="J52" s="253">
        <v>0</v>
      </c>
      <c r="K52" s="251">
        <v>0</v>
      </c>
      <c r="L52" s="182">
        <v>0</v>
      </c>
      <c r="M52" s="97"/>
    </row>
    <row r="53" spans="2:13" ht="18" hidden="1" customHeight="1" x14ac:dyDescent="0.2">
      <c r="B53" s="110"/>
      <c r="C53" s="79" t="s">
        <v>479</v>
      </c>
      <c r="D53" s="80" t="s">
        <v>480</v>
      </c>
      <c r="E53" s="254">
        <v>0</v>
      </c>
      <c r="F53" s="254">
        <v>0</v>
      </c>
      <c r="G53" s="254">
        <v>0</v>
      </c>
      <c r="H53" s="254">
        <v>0</v>
      </c>
      <c r="I53" s="255"/>
      <c r="J53" s="253">
        <v>0</v>
      </c>
      <c r="K53" s="251">
        <v>0</v>
      </c>
      <c r="L53" s="182">
        <v>0</v>
      </c>
      <c r="M53" s="97"/>
    </row>
    <row r="54" spans="2:13" ht="18" hidden="1" customHeight="1" x14ac:dyDescent="0.2">
      <c r="B54" s="110"/>
      <c r="C54" s="79" t="s">
        <v>481</v>
      </c>
      <c r="D54" s="80" t="s">
        <v>482</v>
      </c>
      <c r="E54" s="254">
        <v>0</v>
      </c>
      <c r="F54" s="254">
        <v>0</v>
      </c>
      <c r="G54" s="254">
        <v>0</v>
      </c>
      <c r="H54" s="254">
        <v>0</v>
      </c>
      <c r="I54" s="255"/>
      <c r="J54" s="253">
        <v>0</v>
      </c>
      <c r="K54" s="251">
        <v>0</v>
      </c>
      <c r="L54" s="182">
        <v>0</v>
      </c>
      <c r="M54" s="97"/>
    </row>
    <row r="55" spans="2:13" ht="18" hidden="1" customHeight="1" x14ac:dyDescent="0.2">
      <c r="B55" s="110"/>
      <c r="C55" s="224" t="s">
        <v>515</v>
      </c>
      <c r="D55" s="80" t="s">
        <v>516</v>
      </c>
      <c r="E55" s="254">
        <v>88660.972578557295</v>
      </c>
      <c r="F55" s="254">
        <v>0</v>
      </c>
      <c r="G55" s="254">
        <v>0</v>
      </c>
      <c r="H55" s="254">
        <v>0</v>
      </c>
      <c r="I55" s="255"/>
      <c r="J55" s="253">
        <v>0</v>
      </c>
      <c r="K55" s="251">
        <v>0</v>
      </c>
      <c r="L55" s="182">
        <v>0</v>
      </c>
      <c r="M55" s="97"/>
    </row>
    <row r="56" spans="2:13" ht="18" hidden="1" customHeight="1" x14ac:dyDescent="0.2">
      <c r="B56" s="110"/>
      <c r="C56" s="224" t="s">
        <v>493</v>
      </c>
      <c r="D56" s="80" t="s">
        <v>494</v>
      </c>
      <c r="E56" s="254">
        <v>0</v>
      </c>
      <c r="F56" s="254">
        <v>0</v>
      </c>
      <c r="G56" s="254">
        <v>0</v>
      </c>
      <c r="H56" s="254">
        <v>0</v>
      </c>
      <c r="I56" s="255"/>
      <c r="J56" s="253">
        <v>0</v>
      </c>
      <c r="K56" s="251">
        <v>0</v>
      </c>
      <c r="L56" s="182">
        <v>0</v>
      </c>
      <c r="M56" s="97"/>
    </row>
    <row r="57" spans="2:13" ht="18" hidden="1" customHeight="1" x14ac:dyDescent="0.2">
      <c r="B57" s="110"/>
      <c r="C57" s="87" t="s">
        <v>513</v>
      </c>
      <c r="D57" s="88" t="s">
        <v>514</v>
      </c>
      <c r="E57" s="254">
        <v>0</v>
      </c>
      <c r="F57" s="254">
        <v>0</v>
      </c>
      <c r="G57" s="254">
        <v>0</v>
      </c>
      <c r="H57" s="254">
        <v>0</v>
      </c>
      <c r="I57" s="255"/>
      <c r="J57" s="253">
        <v>0</v>
      </c>
      <c r="K57" s="251">
        <v>0</v>
      </c>
      <c r="L57" s="182">
        <v>0</v>
      </c>
      <c r="M57" s="97"/>
    </row>
    <row r="58" spans="2:13" ht="18" customHeight="1" x14ac:dyDescent="0.25">
      <c r="B58" s="231"/>
      <c r="C58" s="232"/>
      <c r="D58" s="233" t="s">
        <v>793</v>
      </c>
      <c r="E58" s="331">
        <f>J41</f>
        <v>1411739.8174143992</v>
      </c>
      <c r="F58" s="331"/>
      <c r="G58" s="331"/>
      <c r="H58" s="332">
        <f>K41</f>
        <v>1.082897646623967</v>
      </c>
      <c r="I58" s="255"/>
      <c r="J58" s="301"/>
      <c r="K58" s="251"/>
      <c r="L58" s="182"/>
      <c r="M58" s="97"/>
    </row>
    <row r="59" spans="2:13" ht="18" customHeight="1" x14ac:dyDescent="0.2">
      <c r="B59" s="214"/>
      <c r="C59" s="215"/>
      <c r="D59" s="216"/>
      <c r="E59" s="255"/>
      <c r="F59" s="255"/>
      <c r="G59" s="255"/>
      <c r="H59" s="255"/>
      <c r="I59" s="255"/>
      <c r="J59" s="301"/>
      <c r="K59" s="251"/>
      <c r="L59" s="182"/>
      <c r="M59" s="97"/>
    </row>
    <row r="60" spans="2:13" ht="18" customHeight="1" x14ac:dyDescent="0.2">
      <c r="B60" s="214"/>
      <c r="C60" s="215"/>
      <c r="D60" s="216"/>
      <c r="E60" s="255"/>
      <c r="F60" s="255"/>
      <c r="G60" s="255"/>
      <c r="H60" s="255"/>
      <c r="I60" s="255"/>
      <c r="J60" s="301"/>
      <c r="K60" s="251"/>
      <c r="L60" s="182"/>
      <c r="M60" s="97"/>
    </row>
    <row r="61" spans="2:13" ht="18" customHeight="1" x14ac:dyDescent="0.2">
      <c r="B61" s="234"/>
      <c r="C61" s="235"/>
      <c r="D61" s="324" t="s">
        <v>792</v>
      </c>
      <c r="E61" s="236">
        <v>2021</v>
      </c>
      <c r="F61" s="236">
        <v>2022</v>
      </c>
      <c r="G61" s="236">
        <v>2023</v>
      </c>
      <c r="H61" s="236">
        <v>2024</v>
      </c>
      <c r="I61" s="250"/>
      <c r="J61" s="260"/>
      <c r="K61" s="251"/>
      <c r="L61" s="182"/>
      <c r="M61" s="97"/>
    </row>
    <row r="62" spans="2:13" ht="18" customHeight="1" x14ac:dyDescent="0.25">
      <c r="B62" s="110" t="s">
        <v>728</v>
      </c>
      <c r="D62" s="85" t="s">
        <v>476</v>
      </c>
      <c r="E62" s="326">
        <v>0</v>
      </c>
      <c r="F62" s="326">
        <v>0</v>
      </c>
      <c r="G62" s="326">
        <v>0</v>
      </c>
      <c r="H62" s="326">
        <v>0</v>
      </c>
      <c r="I62" s="255"/>
      <c r="J62" s="254">
        <v>0</v>
      </c>
      <c r="K62" s="248">
        <v>0</v>
      </c>
      <c r="L62" s="184">
        <v>0</v>
      </c>
      <c r="M62" s="97"/>
    </row>
    <row r="63" spans="2:13" ht="18" hidden="1" customHeight="1" x14ac:dyDescent="0.25">
      <c r="B63" s="110"/>
      <c r="C63" s="85" t="s">
        <v>475</v>
      </c>
      <c r="D63" s="80" t="s">
        <v>476</v>
      </c>
      <c r="E63" s="326">
        <v>0</v>
      </c>
      <c r="F63" s="326">
        <v>0</v>
      </c>
      <c r="G63" s="326">
        <v>0</v>
      </c>
      <c r="H63" s="326">
        <v>0</v>
      </c>
      <c r="I63" s="255"/>
      <c r="J63" s="253">
        <v>0</v>
      </c>
      <c r="K63" s="251">
        <v>0</v>
      </c>
      <c r="L63" s="182">
        <v>0</v>
      </c>
      <c r="M63" s="97"/>
    </row>
    <row r="64" spans="2:13" ht="18" customHeight="1" x14ac:dyDescent="0.25">
      <c r="B64" s="110" t="s">
        <v>729</v>
      </c>
      <c r="D64" s="85" t="s">
        <v>676</v>
      </c>
      <c r="E64" s="326"/>
      <c r="F64" s="326"/>
      <c r="G64" s="326"/>
      <c r="H64" s="326"/>
      <c r="I64" s="255"/>
      <c r="J64" s="253"/>
      <c r="K64" s="251">
        <v>0</v>
      </c>
      <c r="L64" s="182">
        <v>0</v>
      </c>
      <c r="M64" s="97"/>
    </row>
    <row r="65" spans="1:13" ht="18" hidden="1" customHeight="1" x14ac:dyDescent="0.25">
      <c r="B65" s="110"/>
      <c r="C65" s="85"/>
      <c r="D65" s="85"/>
      <c r="E65" s="326"/>
      <c r="F65" s="326"/>
      <c r="G65" s="326"/>
      <c r="H65" s="326"/>
      <c r="I65" s="255"/>
      <c r="J65" s="253"/>
      <c r="K65" s="251">
        <v>0</v>
      </c>
      <c r="L65" s="182">
        <v>0</v>
      </c>
      <c r="M65" s="97"/>
    </row>
    <row r="66" spans="1:13" ht="18" customHeight="1" x14ac:dyDescent="0.25">
      <c r="B66" s="110" t="s">
        <v>730</v>
      </c>
      <c r="D66" s="85" t="s">
        <v>731</v>
      </c>
      <c r="E66" s="326"/>
      <c r="F66" s="326"/>
      <c r="G66" s="326"/>
      <c r="H66" s="326"/>
      <c r="I66" s="255"/>
      <c r="J66" s="253"/>
      <c r="K66" s="251">
        <v>0</v>
      </c>
      <c r="L66" s="182">
        <v>0</v>
      </c>
      <c r="M66" s="97"/>
    </row>
    <row r="67" spans="1:13" ht="18" customHeight="1" x14ac:dyDescent="0.25">
      <c r="B67" s="231"/>
      <c r="C67" s="232"/>
      <c r="D67" s="233" t="s">
        <v>793</v>
      </c>
      <c r="E67" s="331">
        <f>J62</f>
        <v>0</v>
      </c>
      <c r="F67" s="331"/>
      <c r="G67" s="331"/>
      <c r="H67" s="332">
        <f>K62</f>
        <v>0</v>
      </c>
      <c r="I67" s="255"/>
      <c r="J67" s="301"/>
      <c r="K67" s="251"/>
      <c r="L67" s="182"/>
      <c r="M67" s="97"/>
    </row>
    <row r="68" spans="1:13" ht="18" customHeight="1" x14ac:dyDescent="0.2">
      <c r="B68" s="214"/>
      <c r="D68" s="74"/>
      <c r="E68" s="255"/>
      <c r="F68" s="255"/>
      <c r="G68" s="255"/>
      <c r="H68" s="255"/>
      <c r="I68" s="255"/>
      <c r="J68" s="301"/>
      <c r="K68" s="251"/>
      <c r="L68" s="182"/>
      <c r="M68" s="97"/>
    </row>
    <row r="69" spans="1:13" ht="18" customHeight="1" x14ac:dyDescent="0.2">
      <c r="B69" s="214"/>
      <c r="D69" s="74"/>
      <c r="E69" s="255"/>
      <c r="F69" s="255"/>
      <c r="G69" s="255"/>
      <c r="H69" s="255"/>
      <c r="I69" s="255"/>
      <c r="J69" s="301"/>
      <c r="K69" s="251"/>
      <c r="L69" s="182"/>
      <c r="M69" s="97"/>
    </row>
    <row r="70" spans="1:13" ht="18" customHeight="1" x14ac:dyDescent="0.2">
      <c r="E70" s="250"/>
      <c r="F70" s="250"/>
      <c r="G70" s="250"/>
      <c r="H70" s="250"/>
      <c r="I70" s="250"/>
      <c r="J70" s="260"/>
      <c r="K70" s="251"/>
      <c r="L70" s="182"/>
      <c r="M70" s="97"/>
    </row>
    <row r="71" spans="1:13" ht="18" customHeight="1" x14ac:dyDescent="0.2">
      <c r="B71" s="219"/>
      <c r="D71" s="217" t="s">
        <v>769</v>
      </c>
      <c r="E71" s="333">
        <v>7128785.2137170685</v>
      </c>
      <c r="F71" s="333">
        <v>6324555.7928166166</v>
      </c>
      <c r="G71" s="333">
        <v>5836562.907990342</v>
      </c>
      <c r="H71" s="333">
        <v>5380586.5086366851</v>
      </c>
      <c r="I71" s="255"/>
      <c r="J71" s="254">
        <v>5963986.5510743111</v>
      </c>
      <c r="K71" s="265">
        <v>4.5747714422930237</v>
      </c>
      <c r="L71" s="183">
        <v>0.70381022228457846</v>
      </c>
      <c r="M71" s="97"/>
    </row>
    <row r="72" spans="1:13" ht="18" customHeight="1" x14ac:dyDescent="0.2">
      <c r="A72" s="74"/>
      <c r="B72" s="214"/>
      <c r="C72" s="74"/>
      <c r="D72" s="74"/>
      <c r="E72" s="255"/>
      <c r="F72" s="255"/>
      <c r="G72" s="255"/>
      <c r="H72" s="255"/>
      <c r="I72" s="255"/>
      <c r="J72" s="255"/>
      <c r="K72" s="265"/>
      <c r="L72" s="183"/>
      <c r="M72" s="97"/>
    </row>
    <row r="73" spans="1:13" ht="18" customHeight="1" x14ac:dyDescent="0.2">
      <c r="B73" s="234"/>
      <c r="C73" s="235"/>
      <c r="D73" s="324" t="s">
        <v>792</v>
      </c>
      <c r="E73" s="236">
        <v>2021</v>
      </c>
      <c r="F73" s="236">
        <v>2022</v>
      </c>
      <c r="G73" s="236">
        <v>2023</v>
      </c>
      <c r="H73" s="236">
        <v>2024</v>
      </c>
      <c r="I73" s="250"/>
      <c r="J73" s="260"/>
      <c r="K73" s="251"/>
      <c r="L73" s="182"/>
      <c r="M73" s="97"/>
    </row>
    <row r="74" spans="1:13" ht="18" customHeight="1" x14ac:dyDescent="0.25">
      <c r="B74" s="110" t="s">
        <v>732</v>
      </c>
      <c r="D74" s="85" t="s">
        <v>733</v>
      </c>
      <c r="E74" s="326">
        <v>884998.72490649368</v>
      </c>
      <c r="F74" s="326">
        <v>996574.79927971063</v>
      </c>
      <c r="G74" s="326">
        <v>1271280.976129062</v>
      </c>
      <c r="H74" s="326">
        <v>1317867.8052082672</v>
      </c>
      <c r="I74" s="255"/>
      <c r="J74" s="254">
        <v>1138241.8264379404</v>
      </c>
      <c r="K74" s="248">
        <v>0.87310663050937865</v>
      </c>
      <c r="L74" s="184">
        <v>0.13432395026688745</v>
      </c>
      <c r="M74" s="97"/>
    </row>
    <row r="75" spans="1:13" ht="18" customHeight="1" x14ac:dyDescent="0.25">
      <c r="B75" s="110" t="s">
        <v>734</v>
      </c>
      <c r="D75" s="85" t="s">
        <v>714</v>
      </c>
      <c r="E75" s="326">
        <v>266435.90138614789</v>
      </c>
      <c r="F75" s="326">
        <v>282523.60140744178</v>
      </c>
      <c r="G75" s="326">
        <v>289606.98495371547</v>
      </c>
      <c r="H75" s="326">
        <v>246511.11993167255</v>
      </c>
      <c r="I75" s="255"/>
      <c r="J75" s="254">
        <v>275986.08346519695</v>
      </c>
      <c r="K75" s="251">
        <v>0.21169954732366905</v>
      </c>
      <c r="L75" s="182">
        <v>3.2569125548430541E-2</v>
      </c>
      <c r="M75" s="97"/>
    </row>
    <row r="76" spans="1:13" ht="18" hidden="1" customHeight="1" x14ac:dyDescent="0.25">
      <c r="B76" s="110"/>
      <c r="C76" s="79" t="s">
        <v>529</v>
      </c>
      <c r="D76" s="80" t="s">
        <v>530</v>
      </c>
      <c r="E76" s="326">
        <v>0</v>
      </c>
      <c r="F76" s="326">
        <v>0</v>
      </c>
      <c r="G76" s="326">
        <v>0</v>
      </c>
      <c r="H76" s="326">
        <v>0</v>
      </c>
      <c r="I76" s="255"/>
      <c r="J76" s="253">
        <v>0</v>
      </c>
      <c r="K76" s="251">
        <v>0</v>
      </c>
      <c r="L76" s="182">
        <v>0</v>
      </c>
      <c r="M76" s="97"/>
    </row>
    <row r="77" spans="1:13" ht="18" hidden="1" customHeight="1" x14ac:dyDescent="0.25">
      <c r="B77" s="110"/>
      <c r="C77" s="79" t="s">
        <v>534</v>
      </c>
      <c r="D77" s="80" t="s">
        <v>424</v>
      </c>
      <c r="E77" s="326">
        <v>225479.1171901543</v>
      </c>
      <c r="F77" s="326">
        <v>232984.9417137143</v>
      </c>
      <c r="G77" s="326">
        <v>244496.45934498898</v>
      </c>
      <c r="H77" s="326">
        <v>197367.00216958718</v>
      </c>
      <c r="I77" s="255"/>
      <c r="J77" s="253">
        <v>229232.0294519343</v>
      </c>
      <c r="K77" s="251">
        <v>0.17583610107348074</v>
      </c>
      <c r="L77" s="182">
        <v>2.7051678306392057E-2</v>
      </c>
      <c r="M77" s="97"/>
    </row>
    <row r="78" spans="1:13" ht="18" hidden="1" customHeight="1" x14ac:dyDescent="0.25">
      <c r="B78" s="110"/>
      <c r="C78" s="79" t="s">
        <v>535</v>
      </c>
      <c r="D78" s="80" t="s">
        <v>426</v>
      </c>
      <c r="E78" s="326">
        <v>0</v>
      </c>
      <c r="F78" s="326">
        <v>0</v>
      </c>
      <c r="G78" s="326">
        <v>0</v>
      </c>
      <c r="H78" s="326">
        <v>0</v>
      </c>
      <c r="I78" s="255"/>
      <c r="J78" s="253">
        <v>0</v>
      </c>
      <c r="K78" s="251">
        <v>0</v>
      </c>
      <c r="L78" s="182">
        <v>0</v>
      </c>
      <c r="M78" s="97"/>
    </row>
    <row r="79" spans="1:13" ht="18" hidden="1" customHeight="1" x14ac:dyDescent="0.25">
      <c r="B79" s="110"/>
      <c r="C79" s="79" t="s">
        <v>536</v>
      </c>
      <c r="D79" s="80" t="s">
        <v>428</v>
      </c>
      <c r="E79" s="326">
        <v>0</v>
      </c>
      <c r="F79" s="326">
        <v>0</v>
      </c>
      <c r="G79" s="326">
        <v>0</v>
      </c>
      <c r="H79" s="326">
        <v>0</v>
      </c>
      <c r="I79" s="255"/>
      <c r="J79" s="253">
        <v>0</v>
      </c>
      <c r="K79" s="251">
        <v>0</v>
      </c>
      <c r="L79" s="182">
        <v>0</v>
      </c>
      <c r="M79" s="97"/>
    </row>
    <row r="80" spans="1:13" ht="18" hidden="1" customHeight="1" x14ac:dyDescent="0.25">
      <c r="B80" s="110"/>
      <c r="C80" s="79" t="s">
        <v>542</v>
      </c>
      <c r="D80" s="80" t="s">
        <v>440</v>
      </c>
      <c r="E80" s="326">
        <v>39355.360276013875</v>
      </c>
      <c r="F80" s="326">
        <v>42744.763363245991</v>
      </c>
      <c r="G80" s="326">
        <v>39850.759495960039</v>
      </c>
      <c r="H80" s="326">
        <v>41766.062631550194</v>
      </c>
      <c r="I80" s="255"/>
      <c r="J80" s="253">
        <v>40808.41106375512</v>
      </c>
      <c r="K80" s="251">
        <v>3.1302745561388415E-2</v>
      </c>
      <c r="L80" s="182">
        <v>4.8158017486958074E-3</v>
      </c>
      <c r="M80" s="97"/>
    </row>
    <row r="81" spans="2:13" ht="18" hidden="1" customHeight="1" x14ac:dyDescent="0.25">
      <c r="B81" s="110"/>
      <c r="C81" s="79" t="s">
        <v>544</v>
      </c>
      <c r="D81" s="80" t="s">
        <v>444</v>
      </c>
      <c r="E81" s="326">
        <v>0</v>
      </c>
      <c r="F81" s="326">
        <v>0</v>
      </c>
      <c r="G81" s="326">
        <v>0</v>
      </c>
      <c r="H81" s="326">
        <v>0</v>
      </c>
      <c r="I81" s="255"/>
      <c r="J81" s="253">
        <v>0</v>
      </c>
      <c r="K81" s="251">
        <v>0</v>
      </c>
      <c r="L81" s="182">
        <v>0</v>
      </c>
      <c r="M81" s="97"/>
    </row>
    <row r="82" spans="2:13" ht="18" hidden="1" customHeight="1" x14ac:dyDescent="0.25">
      <c r="B82" s="110"/>
      <c r="C82" s="79" t="s">
        <v>545</v>
      </c>
      <c r="D82" s="80" t="s">
        <v>446</v>
      </c>
      <c r="E82" s="326">
        <v>0</v>
      </c>
      <c r="F82" s="326">
        <v>0</v>
      </c>
      <c r="G82" s="326">
        <v>0</v>
      </c>
      <c r="H82" s="326">
        <v>0</v>
      </c>
      <c r="I82" s="255"/>
      <c r="J82" s="253">
        <v>0</v>
      </c>
      <c r="K82" s="251">
        <v>0</v>
      </c>
      <c r="L82" s="182">
        <v>0</v>
      </c>
      <c r="M82" s="97"/>
    </row>
    <row r="83" spans="2:13" ht="18" hidden="1" customHeight="1" x14ac:dyDescent="0.25">
      <c r="B83" s="110"/>
      <c r="C83" s="79" t="s">
        <v>546</v>
      </c>
      <c r="D83" s="80" t="s">
        <v>448</v>
      </c>
      <c r="E83" s="326">
        <v>0</v>
      </c>
      <c r="F83" s="326">
        <v>5030.0958662688481</v>
      </c>
      <c r="G83" s="326">
        <v>4886.5346269514312</v>
      </c>
      <c r="H83" s="326">
        <v>7378.0551305351764</v>
      </c>
      <c r="I83" s="255"/>
      <c r="J83" s="253">
        <v>4958.3152466101401</v>
      </c>
      <c r="K83" s="251">
        <v>3.8033551547818588E-3</v>
      </c>
      <c r="L83" s="182">
        <v>5.8513092308115362E-4</v>
      </c>
      <c r="M83" s="97"/>
    </row>
    <row r="84" spans="2:13" ht="18" hidden="1" customHeight="1" x14ac:dyDescent="0.25">
      <c r="B84" s="110"/>
      <c r="C84" s="79" t="s">
        <v>547</v>
      </c>
      <c r="D84" s="80" t="s">
        <v>450</v>
      </c>
      <c r="E84" s="326">
        <v>0</v>
      </c>
      <c r="F84" s="326">
        <v>0</v>
      </c>
      <c r="G84" s="326">
        <v>0</v>
      </c>
      <c r="H84" s="326">
        <v>0</v>
      </c>
      <c r="I84" s="255"/>
      <c r="J84" s="253">
        <v>0</v>
      </c>
      <c r="K84" s="251">
        <v>0</v>
      </c>
      <c r="L84" s="182">
        <v>0</v>
      </c>
      <c r="M84" s="97"/>
    </row>
    <row r="85" spans="2:13" ht="18" hidden="1" customHeight="1" x14ac:dyDescent="0.25">
      <c r="B85" s="110"/>
      <c r="C85" s="79" t="s">
        <v>548</v>
      </c>
      <c r="D85" s="80" t="s">
        <v>452</v>
      </c>
      <c r="E85" s="326">
        <v>1601.4239199797144</v>
      </c>
      <c r="F85" s="326">
        <v>1763.8004642126521</v>
      </c>
      <c r="G85" s="326">
        <v>373.23148581499481</v>
      </c>
      <c r="H85" s="326">
        <v>0</v>
      </c>
      <c r="I85" s="255"/>
      <c r="J85" s="253">
        <v>987.32770289735458</v>
      </c>
      <c r="K85" s="251">
        <v>7.5734553401800753E-4</v>
      </c>
      <c r="L85" s="182">
        <v>1.1651457026152022E-4</v>
      </c>
      <c r="M85" s="97"/>
    </row>
    <row r="86" spans="2:13" ht="18" hidden="1" customHeight="1" x14ac:dyDescent="0.25">
      <c r="B86" s="110"/>
      <c r="C86" s="79" t="s">
        <v>549</v>
      </c>
      <c r="D86" s="80" t="s">
        <v>454</v>
      </c>
      <c r="E86" s="326">
        <v>0</v>
      </c>
      <c r="F86" s="326">
        <v>0</v>
      </c>
      <c r="G86" s="326">
        <v>0</v>
      </c>
      <c r="H86" s="326">
        <v>0</v>
      </c>
      <c r="I86" s="255"/>
      <c r="J86" s="253">
        <v>0</v>
      </c>
      <c r="K86" s="251">
        <v>0</v>
      </c>
      <c r="L86" s="182">
        <v>0</v>
      </c>
      <c r="M86" s="97"/>
    </row>
    <row r="87" spans="2:13" ht="18" customHeight="1" x14ac:dyDescent="0.25">
      <c r="B87" s="110" t="s">
        <v>735</v>
      </c>
      <c r="D87" s="79" t="s">
        <v>675</v>
      </c>
      <c r="E87" s="326">
        <v>152607.34481736651</v>
      </c>
      <c r="F87" s="326">
        <v>396841.8923706708</v>
      </c>
      <c r="G87" s="326">
        <v>492691.09993398288</v>
      </c>
      <c r="H87" s="326">
        <v>490514.68738414382</v>
      </c>
      <c r="I87" s="255"/>
      <c r="J87" s="254">
        <v>432177.46952367434</v>
      </c>
      <c r="K87" s="251">
        <v>0.33150865258460815</v>
      </c>
      <c r="L87" s="182">
        <v>5.1001275453421785E-2</v>
      </c>
      <c r="M87" s="97"/>
    </row>
    <row r="88" spans="2:13" ht="18" hidden="1" customHeight="1" x14ac:dyDescent="0.25">
      <c r="B88" s="110"/>
      <c r="C88" s="79" t="s">
        <v>531</v>
      </c>
      <c r="D88" s="80" t="s">
        <v>438</v>
      </c>
      <c r="E88" s="326">
        <v>0</v>
      </c>
      <c r="F88" s="326">
        <v>0</v>
      </c>
      <c r="G88" s="326">
        <v>0</v>
      </c>
      <c r="H88" s="326">
        <v>0</v>
      </c>
      <c r="I88" s="255"/>
      <c r="J88" s="253">
        <v>0</v>
      </c>
      <c r="K88" s="251">
        <v>0</v>
      </c>
      <c r="L88" s="182">
        <v>0</v>
      </c>
      <c r="M88" s="97"/>
    </row>
    <row r="89" spans="2:13" ht="18" hidden="1" customHeight="1" x14ac:dyDescent="0.25">
      <c r="B89" s="110"/>
      <c r="C89" s="79" t="s">
        <v>537</v>
      </c>
      <c r="D89" s="80" t="s">
        <v>430</v>
      </c>
      <c r="E89" s="326">
        <v>31890.34868066158</v>
      </c>
      <c r="F89" s="326">
        <v>31137.314270102823</v>
      </c>
      <c r="G89" s="326">
        <v>37781.937929654974</v>
      </c>
      <c r="H89" s="326">
        <v>25906.46925222233</v>
      </c>
      <c r="I89" s="255"/>
      <c r="J89" s="253">
        <v>31513.831475382201</v>
      </c>
      <c r="K89" s="251">
        <v>2.4173189365231551E-2</v>
      </c>
      <c r="L89" s="182">
        <v>3.7189481474823559E-3</v>
      </c>
      <c r="M89" s="97"/>
    </row>
    <row r="90" spans="2:13" ht="18" hidden="1" customHeight="1" x14ac:dyDescent="0.25">
      <c r="B90" s="110"/>
      <c r="C90" s="79" t="s">
        <v>538</v>
      </c>
      <c r="D90" s="80" t="s">
        <v>432</v>
      </c>
      <c r="E90" s="326">
        <v>0</v>
      </c>
      <c r="F90" s="326">
        <v>0</v>
      </c>
      <c r="G90" s="326">
        <v>0</v>
      </c>
      <c r="H90" s="326">
        <v>0</v>
      </c>
      <c r="I90" s="255"/>
      <c r="J90" s="253">
        <v>0</v>
      </c>
      <c r="K90" s="251">
        <v>0</v>
      </c>
      <c r="L90" s="182">
        <v>0</v>
      </c>
      <c r="M90" s="97"/>
    </row>
    <row r="91" spans="2:13" ht="18" hidden="1" customHeight="1" x14ac:dyDescent="0.25">
      <c r="B91" s="110"/>
      <c r="C91" s="79" t="s">
        <v>539</v>
      </c>
      <c r="D91" s="80" t="s">
        <v>434</v>
      </c>
      <c r="E91" s="326">
        <v>25779.493042249116</v>
      </c>
      <c r="F91" s="326">
        <v>24154.139543663114</v>
      </c>
      <c r="G91" s="326">
        <v>27032.971860323225</v>
      </c>
      <c r="H91" s="326">
        <v>21101.571420333155</v>
      </c>
      <c r="I91" s="255"/>
      <c r="J91" s="253">
        <v>24966.816292956115</v>
      </c>
      <c r="K91" s="251">
        <v>1.9151196469652916E-2</v>
      </c>
      <c r="L91" s="182">
        <v>2.9463346998524669E-3</v>
      </c>
      <c r="M91" s="97"/>
    </row>
    <row r="92" spans="2:13" ht="18" hidden="1" customHeight="1" x14ac:dyDescent="0.25">
      <c r="B92" s="110"/>
      <c r="C92" s="79" t="s">
        <v>540</v>
      </c>
      <c r="D92" s="80" t="s">
        <v>436</v>
      </c>
      <c r="E92" s="326">
        <v>19443.715678695964</v>
      </c>
      <c r="F92" s="326">
        <v>21230.588627557991</v>
      </c>
      <c r="G92" s="326">
        <v>25209.945889908857</v>
      </c>
      <c r="H92" s="326">
        <v>18435.542600014465</v>
      </c>
      <c r="I92" s="255"/>
      <c r="J92" s="253">
        <v>20337.152153126975</v>
      </c>
      <c r="K92" s="251">
        <v>1.5599938412157248E-2</v>
      </c>
      <c r="L92" s="182">
        <v>2.3999879032170616E-3</v>
      </c>
      <c r="M92" s="97"/>
    </row>
    <row r="93" spans="2:13" ht="18" hidden="1" customHeight="1" x14ac:dyDescent="0.25">
      <c r="B93" s="110"/>
      <c r="C93" s="79" t="s">
        <v>541</v>
      </c>
      <c r="D93" s="80" t="s">
        <v>438</v>
      </c>
      <c r="E93" s="326">
        <v>73822.054283124628</v>
      </c>
      <c r="F93" s="326">
        <v>87544.703215305795</v>
      </c>
      <c r="G93" s="326">
        <v>97931.331042107835</v>
      </c>
      <c r="H93" s="326">
        <v>85664.576063083266</v>
      </c>
      <c r="I93" s="255"/>
      <c r="J93" s="253">
        <v>86604.639639194531</v>
      </c>
      <c r="K93" s="251">
        <v>6.6431476462685435E-2</v>
      </c>
      <c r="L93" s="182">
        <v>1.0220215983612108E-2</v>
      </c>
      <c r="M93" s="97"/>
    </row>
    <row r="94" spans="2:13" ht="18" hidden="1" customHeight="1" x14ac:dyDescent="0.25">
      <c r="B94" s="110"/>
      <c r="C94" s="79" t="s">
        <v>550</v>
      </c>
      <c r="D94" s="80" t="s">
        <v>456</v>
      </c>
      <c r="E94" s="326">
        <v>0</v>
      </c>
      <c r="F94" s="326">
        <v>10345.885143299716</v>
      </c>
      <c r="G94" s="326">
        <v>0</v>
      </c>
      <c r="H94" s="326">
        <v>14326.699814801417</v>
      </c>
      <c r="I94" s="255"/>
      <c r="J94" s="253">
        <v>5172.9425716498581</v>
      </c>
      <c r="K94" s="251">
        <v>3.9679884833312964E-3</v>
      </c>
      <c r="L94" s="182">
        <v>6.1045909980504947E-4</v>
      </c>
      <c r="M94" s="97"/>
    </row>
    <row r="95" spans="2:13" ht="18" hidden="1" customHeight="1" x14ac:dyDescent="0.25">
      <c r="B95" s="110"/>
      <c r="C95" s="79" t="s">
        <v>551</v>
      </c>
      <c r="D95" s="80" t="s">
        <v>552</v>
      </c>
      <c r="E95" s="326">
        <v>1671.7331326352057</v>
      </c>
      <c r="F95" s="326">
        <v>222429.26157074136</v>
      </c>
      <c r="G95" s="326">
        <v>304734.91321198799</v>
      </c>
      <c r="H95" s="326">
        <v>325079.82823368919</v>
      </c>
      <c r="I95" s="255"/>
      <c r="J95" s="253">
        <v>263582.08739136468</v>
      </c>
      <c r="K95" s="251">
        <v>0.2021848633915497</v>
      </c>
      <c r="L95" s="182">
        <v>3.1105329619452744E-2</v>
      </c>
      <c r="M95" s="97"/>
    </row>
    <row r="96" spans="2:13" ht="18" customHeight="1" x14ac:dyDescent="0.25">
      <c r="B96" s="110" t="s">
        <v>736</v>
      </c>
      <c r="D96" s="85" t="s">
        <v>737</v>
      </c>
      <c r="E96" s="326">
        <v>319102.62240650714</v>
      </c>
      <c r="F96" s="326">
        <v>194572.05855759114</v>
      </c>
      <c r="G96" s="326">
        <v>275175.6957817701</v>
      </c>
      <c r="H96" s="326">
        <v>274801.1097241657</v>
      </c>
      <c r="I96" s="255"/>
      <c r="J96" s="254">
        <v>251000.1801506959</v>
      </c>
      <c r="K96" s="251">
        <v>0.19253370984831727</v>
      </c>
      <c r="L96" s="182">
        <v>2.9620538388623437E-2</v>
      </c>
      <c r="M96" s="97"/>
    </row>
    <row r="97" spans="2:13" ht="18" hidden="1" customHeight="1" x14ac:dyDescent="0.25">
      <c r="B97" s="110"/>
      <c r="C97" s="85" t="s">
        <v>553</v>
      </c>
      <c r="D97" s="93" t="s">
        <v>554</v>
      </c>
      <c r="E97" s="326">
        <v>69815.953657291742</v>
      </c>
      <c r="F97" s="326">
        <v>158338.84848847392</v>
      </c>
      <c r="G97" s="326">
        <v>159222.06268077833</v>
      </c>
      <c r="H97" s="326">
        <v>167811.33035499838</v>
      </c>
      <c r="I97" s="255"/>
      <c r="J97" s="253">
        <v>158780.45558462612</v>
      </c>
      <c r="K97" s="251">
        <v>0.12179509252447554</v>
      </c>
      <c r="L97" s="182">
        <v>1.8737686073308172E-2</v>
      </c>
      <c r="M97" s="97"/>
    </row>
    <row r="98" spans="2:13" ht="18" hidden="1" customHeight="1" x14ac:dyDescent="0.25">
      <c r="B98" s="110"/>
      <c r="C98" s="85" t="s">
        <v>570</v>
      </c>
      <c r="D98" s="93" t="s">
        <v>571</v>
      </c>
      <c r="E98" s="326">
        <v>9404.3523279723886</v>
      </c>
      <c r="F98" s="326">
        <v>5722.9012034888656</v>
      </c>
      <c r="G98" s="326">
        <v>14170.922439786904</v>
      </c>
      <c r="H98" s="326">
        <v>24233.273582390779</v>
      </c>
      <c r="I98" s="255"/>
      <c r="J98" s="253">
        <v>11787.637383879646</v>
      </c>
      <c r="K98" s="251">
        <v>9.0418961233513263E-3</v>
      </c>
      <c r="L98" s="182">
        <v>1.3910594224703461E-3</v>
      </c>
      <c r="M98" s="97"/>
    </row>
    <row r="99" spans="2:13" ht="18" hidden="1" customHeight="1" x14ac:dyDescent="0.25">
      <c r="B99" s="110"/>
      <c r="C99" s="85" t="s">
        <v>586</v>
      </c>
      <c r="D99" s="93" t="s">
        <v>587</v>
      </c>
      <c r="E99" s="326">
        <v>0</v>
      </c>
      <c r="F99" s="326">
        <v>0</v>
      </c>
      <c r="G99" s="326">
        <v>0</v>
      </c>
      <c r="H99" s="326">
        <v>0</v>
      </c>
      <c r="I99" s="255"/>
      <c r="J99" s="253">
        <v>0</v>
      </c>
      <c r="K99" s="251">
        <v>0</v>
      </c>
      <c r="L99" s="182">
        <v>0</v>
      </c>
      <c r="M99" s="97"/>
    </row>
    <row r="100" spans="2:13" ht="18" hidden="1" customHeight="1" x14ac:dyDescent="0.25">
      <c r="B100" s="110"/>
      <c r="C100" s="85" t="s">
        <v>588</v>
      </c>
      <c r="D100" s="93" t="s">
        <v>589</v>
      </c>
      <c r="E100" s="326">
        <v>205005.2985787479</v>
      </c>
      <c r="F100" s="326">
        <v>3473.3438050404898</v>
      </c>
      <c r="G100" s="326">
        <v>43295.837193242594</v>
      </c>
      <c r="H100" s="326">
        <v>28464.008902671823</v>
      </c>
      <c r="I100" s="255"/>
      <c r="J100" s="253">
        <v>35879.923047957207</v>
      </c>
      <c r="K100" s="251">
        <v>2.7522269861909469E-2</v>
      </c>
      <c r="L100" s="182">
        <v>4.2341907379699738E-3</v>
      </c>
      <c r="M100" s="97"/>
    </row>
    <row r="101" spans="2:13" ht="18" hidden="1" customHeight="1" x14ac:dyDescent="0.25">
      <c r="B101" s="110"/>
      <c r="C101" s="85" t="s">
        <v>590</v>
      </c>
      <c r="D101" s="93" t="s">
        <v>591</v>
      </c>
      <c r="E101" s="326">
        <v>5658.3019738552912</v>
      </c>
      <c r="F101" s="326">
        <v>2077.8122339396477</v>
      </c>
      <c r="G101" s="326">
        <v>37300.844223141779</v>
      </c>
      <c r="H101" s="326">
        <v>38002.230810229026</v>
      </c>
      <c r="I101" s="255"/>
      <c r="J101" s="253">
        <v>21479.573098498535</v>
      </c>
      <c r="K101" s="251">
        <v>1.6476250702804816E-2</v>
      </c>
      <c r="L101" s="182">
        <v>2.5348050314280032E-3</v>
      </c>
      <c r="M101" s="97"/>
    </row>
    <row r="102" spans="2:13" ht="18" hidden="1" customHeight="1" x14ac:dyDescent="0.25">
      <c r="B102" s="110"/>
      <c r="C102" s="85" t="s">
        <v>594</v>
      </c>
      <c r="D102" s="93" t="s">
        <v>595</v>
      </c>
      <c r="E102" s="326">
        <v>29218.715868639843</v>
      </c>
      <c r="F102" s="326">
        <v>24959.152826648198</v>
      </c>
      <c r="G102" s="326">
        <v>21186.029244820507</v>
      </c>
      <c r="H102" s="326">
        <v>16290.266073875689</v>
      </c>
      <c r="I102" s="255"/>
      <c r="J102" s="253">
        <v>23072.591035734353</v>
      </c>
      <c r="K102" s="251">
        <v>1.769820063577611E-2</v>
      </c>
      <c r="L102" s="182">
        <v>2.7227971234469396E-3</v>
      </c>
      <c r="M102" s="97"/>
    </row>
    <row r="103" spans="2:13" ht="18" customHeight="1" x14ac:dyDescent="0.25">
      <c r="B103" s="110" t="s">
        <v>738</v>
      </c>
      <c r="D103" s="85" t="s">
        <v>739</v>
      </c>
      <c r="E103" s="326">
        <v>14876.470399004422</v>
      </c>
      <c r="F103" s="326">
        <v>10766.303857164334</v>
      </c>
      <c r="G103" s="326">
        <v>10010.66159104986</v>
      </c>
      <c r="H103" s="326">
        <v>11616.96297357111</v>
      </c>
      <c r="I103" s="255"/>
      <c r="J103" s="254">
        <v>11191.633415367722</v>
      </c>
      <c r="K103" s="251">
        <v>8.5847217297989938E-3</v>
      </c>
      <c r="L103" s="182">
        <v>1.320724977218234E-3</v>
      </c>
      <c r="M103" s="97"/>
    </row>
    <row r="104" spans="2:13" ht="18" hidden="1" customHeight="1" x14ac:dyDescent="0.25">
      <c r="B104" s="110"/>
      <c r="C104" s="85" t="s">
        <v>602</v>
      </c>
      <c r="D104" s="93" t="s">
        <v>603</v>
      </c>
      <c r="E104" s="326">
        <v>14876.470399004422</v>
      </c>
      <c r="F104" s="326">
        <v>10766.303857164334</v>
      </c>
      <c r="G104" s="326">
        <v>10010.66159104986</v>
      </c>
      <c r="H104" s="326">
        <v>11616.96297357111</v>
      </c>
      <c r="I104" s="255"/>
      <c r="J104" s="253">
        <v>11191.633415367722</v>
      </c>
      <c r="K104" s="251">
        <v>8.5847217297989938E-3</v>
      </c>
      <c r="L104" s="182">
        <v>1.320724977218234E-3</v>
      </c>
      <c r="M104" s="97"/>
    </row>
    <row r="105" spans="2:13" ht="18" customHeight="1" x14ac:dyDescent="0.25">
      <c r="B105" s="110" t="s">
        <v>740</v>
      </c>
      <c r="D105" s="85" t="s">
        <v>662</v>
      </c>
      <c r="E105" s="326">
        <v>131976.3858974677</v>
      </c>
      <c r="F105" s="326">
        <v>111870.94308684257</v>
      </c>
      <c r="G105" s="326">
        <v>203796.53386854369</v>
      </c>
      <c r="H105" s="326">
        <v>294423.92519471387</v>
      </c>
      <c r="I105" s="255"/>
      <c r="J105" s="254">
        <v>167886.45988300571</v>
      </c>
      <c r="K105" s="251">
        <v>0.12877999902298543</v>
      </c>
      <c r="L105" s="182">
        <v>1.9812285899193496E-2</v>
      </c>
      <c r="M105" s="97"/>
    </row>
    <row r="106" spans="2:13" ht="18" hidden="1" customHeight="1" x14ac:dyDescent="0.2">
      <c r="B106" s="110"/>
      <c r="C106" s="85" t="s">
        <v>592</v>
      </c>
      <c r="D106" s="85" t="s">
        <v>593</v>
      </c>
      <c r="E106" s="254">
        <v>44064.943924691441</v>
      </c>
      <c r="F106" s="254">
        <v>31427.743192397436</v>
      </c>
      <c r="G106" s="254">
        <v>86408.919658948202</v>
      </c>
      <c r="H106" s="254">
        <v>164570.51859595141</v>
      </c>
      <c r="I106" s="255"/>
      <c r="J106" s="253">
        <v>65236.931791819821</v>
      </c>
      <c r="K106" s="251">
        <v>5.0041033793122081E-2</v>
      </c>
      <c r="L106" s="182">
        <v>7.698612173646484E-3</v>
      </c>
      <c r="M106" s="97"/>
    </row>
    <row r="107" spans="2:13" ht="18" hidden="1" customHeight="1" x14ac:dyDescent="0.2">
      <c r="B107" s="110"/>
      <c r="C107" s="85" t="s">
        <v>543</v>
      </c>
      <c r="D107" s="93" t="s">
        <v>442</v>
      </c>
      <c r="E107" s="254">
        <v>13652.326548046158</v>
      </c>
      <c r="F107" s="254">
        <v>9535.828540532415</v>
      </c>
      <c r="G107" s="254">
        <v>11398.489576789943</v>
      </c>
      <c r="H107" s="254">
        <v>16296.844740752987</v>
      </c>
      <c r="I107" s="255"/>
      <c r="J107" s="253">
        <v>12525.40806241805</v>
      </c>
      <c r="K107" s="251">
        <v>9.6078149432941139E-3</v>
      </c>
      <c r="L107" s="182">
        <v>1.4781237611992157E-3</v>
      </c>
      <c r="M107" s="97"/>
    </row>
    <row r="108" spans="2:13" ht="18" hidden="1" customHeight="1" x14ac:dyDescent="0.2">
      <c r="B108" s="110"/>
      <c r="C108" s="85" t="s">
        <v>441</v>
      </c>
      <c r="D108" s="93" t="s">
        <v>442</v>
      </c>
      <c r="E108" s="254">
        <v>74259.115424730102</v>
      </c>
      <c r="F108" s="254">
        <v>70907.37135391272</v>
      </c>
      <c r="G108" s="254">
        <v>105989.12463280553</v>
      </c>
      <c r="H108" s="254">
        <v>113556.56185800949</v>
      </c>
      <c r="I108" s="255"/>
      <c r="J108" s="253">
        <v>90124.120028767822</v>
      </c>
      <c r="K108" s="251">
        <v>6.9131150286569215E-2</v>
      </c>
      <c r="L108" s="182">
        <v>1.0635549964347795E-2</v>
      </c>
      <c r="M108" s="97"/>
    </row>
    <row r="109" spans="2:13" ht="18" customHeight="1" x14ac:dyDescent="0.25">
      <c r="B109" s="231"/>
      <c r="C109" s="232"/>
      <c r="D109" s="233" t="s">
        <v>793</v>
      </c>
      <c r="E109" s="331">
        <f>J74</f>
        <v>1138241.8264379404</v>
      </c>
      <c r="F109" s="331"/>
      <c r="G109" s="331"/>
      <c r="H109" s="332">
        <f>K74</f>
        <v>0.87310663050937865</v>
      </c>
      <c r="I109" s="255"/>
      <c r="J109" s="301"/>
      <c r="K109" s="251"/>
      <c r="L109" s="182"/>
      <c r="M109" s="97"/>
    </row>
    <row r="110" spans="2:13" ht="18" customHeight="1" x14ac:dyDescent="0.2">
      <c r="B110" s="214"/>
      <c r="C110" s="74"/>
      <c r="D110" s="111"/>
      <c r="E110" s="255"/>
      <c r="F110" s="255"/>
      <c r="G110" s="255"/>
      <c r="H110" s="255"/>
      <c r="I110" s="255"/>
      <c r="J110" s="301"/>
      <c r="K110" s="251"/>
      <c r="L110" s="182"/>
      <c r="M110" s="97"/>
    </row>
    <row r="111" spans="2:13" ht="18" customHeight="1" x14ac:dyDescent="0.2">
      <c r="B111" s="214"/>
      <c r="C111" s="74"/>
      <c r="D111" s="111"/>
      <c r="E111" s="255"/>
      <c r="F111" s="255"/>
      <c r="G111" s="255"/>
      <c r="H111" s="255"/>
      <c r="I111" s="255"/>
      <c r="J111" s="301"/>
      <c r="K111" s="251"/>
      <c r="L111" s="182"/>
      <c r="M111" s="97"/>
    </row>
    <row r="112" spans="2:13" ht="18" customHeight="1" x14ac:dyDescent="0.2">
      <c r="B112" s="214"/>
      <c r="C112" s="74"/>
      <c r="D112" s="111"/>
      <c r="E112" s="255"/>
      <c r="F112" s="255"/>
      <c r="G112" s="255"/>
      <c r="H112" s="255"/>
      <c r="I112" s="255"/>
      <c r="J112" s="301"/>
      <c r="K112" s="251"/>
      <c r="L112" s="182"/>
      <c r="M112" s="97"/>
    </row>
    <row r="113" spans="2:13" ht="18" customHeight="1" x14ac:dyDescent="0.2">
      <c r="B113" s="234"/>
      <c r="C113" s="235"/>
      <c r="D113" s="324" t="s">
        <v>792</v>
      </c>
      <c r="E113" s="236">
        <v>2021</v>
      </c>
      <c r="F113" s="236">
        <v>2022</v>
      </c>
      <c r="G113" s="236">
        <v>2023</v>
      </c>
      <c r="H113" s="236">
        <v>2024</v>
      </c>
      <c r="I113" s="255"/>
      <c r="J113" s="260"/>
      <c r="K113" s="251"/>
      <c r="L113" s="182"/>
      <c r="M113" s="111"/>
    </row>
    <row r="114" spans="2:13" ht="18" customHeight="1" x14ac:dyDescent="0.25">
      <c r="B114" s="110" t="s">
        <v>741</v>
      </c>
      <c r="D114" s="85" t="s">
        <v>629</v>
      </c>
      <c r="E114" s="326">
        <v>19668.924061115817</v>
      </c>
      <c r="F114" s="326">
        <v>11375.551093391548</v>
      </c>
      <c r="G114" s="326">
        <v>9727.0840012727658</v>
      </c>
      <c r="H114" s="326">
        <v>27977.219644809669</v>
      </c>
      <c r="I114" s="255"/>
      <c r="J114" s="254">
        <v>15522.237577253683</v>
      </c>
      <c r="K114" s="248">
        <v>1.1906581039508956E-2</v>
      </c>
      <c r="L114" s="184">
        <v>1.8317796973625052E-3</v>
      </c>
      <c r="M114" s="97"/>
    </row>
    <row r="115" spans="2:13" ht="18" hidden="1" customHeight="1" x14ac:dyDescent="0.25">
      <c r="B115" s="110"/>
      <c r="C115" s="94"/>
      <c r="D115" s="95"/>
      <c r="E115" s="326"/>
      <c r="F115" s="326"/>
      <c r="G115" s="326"/>
      <c r="H115" s="326"/>
      <c r="I115" s="267"/>
      <c r="J115" s="259"/>
      <c r="K115" s="251">
        <v>0</v>
      </c>
      <c r="L115" s="182">
        <v>0</v>
      </c>
      <c r="M115" s="112"/>
    </row>
    <row r="116" spans="2:13" ht="18" hidden="1" customHeight="1" x14ac:dyDescent="0.25">
      <c r="B116" s="110"/>
      <c r="C116" s="85" t="s">
        <v>630</v>
      </c>
      <c r="D116" s="80" t="s">
        <v>617</v>
      </c>
      <c r="E116" s="326">
        <v>0</v>
      </c>
      <c r="F116" s="326">
        <v>0</v>
      </c>
      <c r="G116" s="326">
        <v>0</v>
      </c>
      <c r="H116" s="326">
        <v>0</v>
      </c>
      <c r="I116" s="255"/>
      <c r="J116" s="253">
        <v>0</v>
      </c>
      <c r="K116" s="251">
        <v>0</v>
      </c>
      <c r="L116" s="182">
        <v>0</v>
      </c>
      <c r="M116" s="97"/>
    </row>
    <row r="117" spans="2:13" ht="18" hidden="1" customHeight="1" x14ac:dyDescent="0.25">
      <c r="B117" s="110"/>
      <c r="C117" s="85" t="s">
        <v>631</v>
      </c>
      <c r="D117" s="80" t="s">
        <v>632</v>
      </c>
      <c r="E117" s="326">
        <v>0</v>
      </c>
      <c r="F117" s="326">
        <v>0</v>
      </c>
      <c r="G117" s="326">
        <v>0</v>
      </c>
      <c r="H117" s="326">
        <v>0</v>
      </c>
      <c r="I117" s="255"/>
      <c r="J117" s="253">
        <v>0</v>
      </c>
      <c r="K117" s="251">
        <v>0</v>
      </c>
      <c r="L117" s="182">
        <v>0</v>
      </c>
      <c r="M117" s="97"/>
    </row>
    <row r="118" spans="2:13" ht="18" hidden="1" customHeight="1" x14ac:dyDescent="0.25">
      <c r="B118" s="110"/>
      <c r="C118" s="85" t="s">
        <v>633</v>
      </c>
      <c r="D118" s="80" t="s">
        <v>634</v>
      </c>
      <c r="E118" s="326">
        <v>0</v>
      </c>
      <c r="F118" s="326">
        <v>0</v>
      </c>
      <c r="G118" s="326">
        <v>0</v>
      </c>
      <c r="H118" s="326">
        <v>0</v>
      </c>
      <c r="I118" s="255"/>
      <c r="J118" s="253">
        <v>0</v>
      </c>
      <c r="K118" s="251">
        <v>0</v>
      </c>
      <c r="L118" s="182">
        <v>0</v>
      </c>
      <c r="M118" s="97"/>
    </row>
    <row r="119" spans="2:13" ht="18" hidden="1" customHeight="1" x14ac:dyDescent="0.25">
      <c r="B119" s="110"/>
      <c r="C119" s="94" t="s">
        <v>635</v>
      </c>
      <c r="D119" s="95" t="s">
        <v>636</v>
      </c>
      <c r="E119" s="326">
        <v>0</v>
      </c>
      <c r="F119" s="326">
        <v>0</v>
      </c>
      <c r="G119" s="326">
        <v>0</v>
      </c>
      <c r="H119" s="326">
        <v>0</v>
      </c>
      <c r="I119" s="255"/>
      <c r="J119" s="253">
        <v>0</v>
      </c>
      <c r="K119" s="251">
        <v>0</v>
      </c>
      <c r="L119" s="182">
        <v>0</v>
      </c>
      <c r="M119" s="97"/>
    </row>
    <row r="120" spans="2:13" ht="18" hidden="1" customHeight="1" x14ac:dyDescent="0.25">
      <c r="B120" s="110"/>
      <c r="C120" s="85" t="s">
        <v>637</v>
      </c>
      <c r="D120" s="80" t="s">
        <v>638</v>
      </c>
      <c r="E120" s="326">
        <v>0</v>
      </c>
      <c r="F120" s="326">
        <v>0</v>
      </c>
      <c r="G120" s="326">
        <v>0</v>
      </c>
      <c r="H120" s="326">
        <v>0</v>
      </c>
      <c r="I120" s="255"/>
      <c r="J120" s="253">
        <v>0</v>
      </c>
      <c r="K120" s="251">
        <v>0</v>
      </c>
      <c r="L120" s="182">
        <v>0</v>
      </c>
      <c r="M120" s="97"/>
    </row>
    <row r="121" spans="2:13" ht="18" hidden="1" customHeight="1" x14ac:dyDescent="0.25">
      <c r="B121" s="110"/>
      <c r="C121" s="85" t="s">
        <v>639</v>
      </c>
      <c r="D121" s="80" t="s">
        <v>640</v>
      </c>
      <c r="E121" s="326">
        <v>0</v>
      </c>
      <c r="F121" s="326">
        <v>0</v>
      </c>
      <c r="G121" s="326">
        <v>0</v>
      </c>
      <c r="H121" s="326">
        <v>0</v>
      </c>
      <c r="I121" s="255"/>
      <c r="J121" s="253">
        <v>0</v>
      </c>
      <c r="K121" s="251">
        <v>0</v>
      </c>
      <c r="L121" s="182">
        <v>0</v>
      </c>
      <c r="M121" s="97"/>
    </row>
    <row r="122" spans="2:13" ht="18" customHeight="1" x14ac:dyDescent="0.25">
      <c r="B122" s="110" t="s">
        <v>742</v>
      </c>
      <c r="D122" s="85" t="s">
        <v>743</v>
      </c>
      <c r="E122" s="326">
        <v>19668.924061115817</v>
      </c>
      <c r="F122" s="326">
        <v>11375.551093391548</v>
      </c>
      <c r="G122" s="326">
        <v>9727.0840012727658</v>
      </c>
      <c r="H122" s="326">
        <v>27977.219644809669</v>
      </c>
      <c r="I122" s="255"/>
      <c r="J122" s="254">
        <v>15522.237577253683</v>
      </c>
      <c r="K122" s="251">
        <v>1.1906581039508956E-2</v>
      </c>
      <c r="L122" s="182">
        <v>1.8317796973625052E-3</v>
      </c>
      <c r="M122" s="97"/>
    </row>
    <row r="123" spans="2:13" ht="18" hidden="1" customHeight="1" x14ac:dyDescent="0.2">
      <c r="B123" s="110"/>
      <c r="C123" s="85" t="s">
        <v>635</v>
      </c>
      <c r="D123" s="80" t="s">
        <v>636</v>
      </c>
      <c r="E123" s="254">
        <v>19668.924061115817</v>
      </c>
      <c r="F123" s="254">
        <v>11375.551093391548</v>
      </c>
      <c r="G123" s="254">
        <v>9727.0840012727658</v>
      </c>
      <c r="H123" s="254">
        <v>27977.219644809669</v>
      </c>
      <c r="I123" s="255"/>
      <c r="J123" s="253">
        <v>15522.237577253683</v>
      </c>
      <c r="K123" s="251">
        <v>1.1906581039508956E-2</v>
      </c>
      <c r="L123" s="182">
        <v>1.8317796973625052E-3</v>
      </c>
      <c r="M123" s="97"/>
    </row>
    <row r="124" spans="2:13" ht="18" customHeight="1" x14ac:dyDescent="0.25">
      <c r="B124" s="231"/>
      <c r="C124" s="232"/>
      <c r="D124" s="233" t="s">
        <v>793</v>
      </c>
      <c r="E124" s="331">
        <f>J114</f>
        <v>15522.237577253683</v>
      </c>
      <c r="F124" s="331"/>
      <c r="G124" s="331"/>
      <c r="H124" s="332">
        <f>K114</f>
        <v>1.1906581039508956E-2</v>
      </c>
      <c r="I124" s="255"/>
      <c r="J124" s="301"/>
      <c r="K124" s="251"/>
      <c r="L124" s="182"/>
      <c r="M124" s="97"/>
    </row>
    <row r="125" spans="2:13" ht="18" customHeight="1" x14ac:dyDescent="0.2">
      <c r="B125" s="214"/>
      <c r="C125" s="74"/>
      <c r="D125" s="81"/>
      <c r="E125" s="255"/>
      <c r="F125" s="255"/>
      <c r="G125" s="255"/>
      <c r="H125" s="255"/>
      <c r="I125" s="255"/>
      <c r="J125" s="301"/>
      <c r="K125" s="251"/>
      <c r="L125" s="182"/>
      <c r="M125" s="97"/>
    </row>
    <row r="126" spans="2:13" ht="18" customHeight="1" x14ac:dyDescent="0.2">
      <c r="B126" s="214"/>
      <c r="C126" s="74"/>
      <c r="D126" s="81"/>
      <c r="E126" s="255"/>
      <c r="F126" s="255"/>
      <c r="G126" s="255"/>
      <c r="H126" s="255"/>
      <c r="I126" s="255"/>
      <c r="J126" s="301"/>
      <c r="K126" s="251"/>
      <c r="L126" s="182"/>
      <c r="M126" s="97"/>
    </row>
    <row r="127" spans="2:13" ht="18" customHeight="1" x14ac:dyDescent="0.2">
      <c r="B127" s="234"/>
      <c r="C127" s="235"/>
      <c r="D127" s="324" t="s">
        <v>792</v>
      </c>
      <c r="E127" s="236">
        <v>2021</v>
      </c>
      <c r="F127" s="236">
        <v>2022</v>
      </c>
      <c r="G127" s="236">
        <v>2023</v>
      </c>
      <c r="H127" s="236">
        <v>2024</v>
      </c>
      <c r="I127" s="255"/>
      <c r="J127" s="260"/>
      <c r="K127" s="251"/>
      <c r="L127" s="182"/>
      <c r="M127" s="111"/>
    </row>
    <row r="128" spans="2:13" ht="18" customHeight="1" x14ac:dyDescent="0.25">
      <c r="B128" s="110" t="s">
        <v>744</v>
      </c>
      <c r="D128" s="85" t="s">
        <v>797</v>
      </c>
      <c r="E128" s="326">
        <v>16810.169195175331</v>
      </c>
      <c r="F128" s="326">
        <v>43391.728948830409</v>
      </c>
      <c r="G128" s="326">
        <v>39968.917757646246</v>
      </c>
      <c r="H128" s="326">
        <v>30480.38634609279</v>
      </c>
      <c r="I128" s="255"/>
      <c r="J128" s="248">
        <v>35224.652051869518</v>
      </c>
      <c r="K128" s="334">
        <v>2.7019633745246047E-2</v>
      </c>
      <c r="M128" s="97"/>
    </row>
    <row r="129" spans="2:13" ht="18" hidden="1" customHeight="1" x14ac:dyDescent="0.25">
      <c r="B129" s="110"/>
      <c r="C129" s="85"/>
      <c r="D129" s="85"/>
      <c r="E129" s="326">
        <v>0</v>
      </c>
      <c r="F129" s="326">
        <v>0</v>
      </c>
      <c r="G129" s="326">
        <v>0</v>
      </c>
      <c r="H129" s="326">
        <v>0</v>
      </c>
      <c r="I129" s="255"/>
      <c r="J129" s="251">
        <v>0</v>
      </c>
      <c r="K129" s="335"/>
      <c r="M129" s="97"/>
    </row>
    <row r="130" spans="2:13" ht="18" customHeight="1" x14ac:dyDescent="0.25">
      <c r="B130" s="110" t="s">
        <v>746</v>
      </c>
      <c r="D130" s="85" t="s">
        <v>573</v>
      </c>
      <c r="E130" s="326">
        <v>16810.169195175331</v>
      </c>
      <c r="F130" s="326">
        <v>43391.728948830409</v>
      </c>
      <c r="G130" s="326">
        <v>39968.917757646246</v>
      </c>
      <c r="H130" s="326">
        <v>30480.38634609279</v>
      </c>
      <c r="I130" s="255"/>
      <c r="J130" s="251">
        <v>35224.652051869518</v>
      </c>
      <c r="K130" s="335">
        <v>2.7019633745246047E-2</v>
      </c>
      <c r="M130" s="97"/>
    </row>
    <row r="131" spans="2:13" ht="18" hidden="1" customHeight="1" x14ac:dyDescent="0.2">
      <c r="B131" s="110"/>
      <c r="C131" s="85" t="s">
        <v>572</v>
      </c>
      <c r="D131" s="93" t="s">
        <v>573</v>
      </c>
      <c r="E131" s="254">
        <v>16810.169195175331</v>
      </c>
      <c r="F131" s="254">
        <v>43391.728948830409</v>
      </c>
      <c r="G131" s="254">
        <v>39968.917757646246</v>
      </c>
      <c r="H131" s="254">
        <v>30480.38634609279</v>
      </c>
      <c r="I131" s="255"/>
      <c r="J131" s="251">
        <v>35224.652051869518</v>
      </c>
      <c r="K131" s="335">
        <v>2.7019633745246047E-2</v>
      </c>
      <c r="M131" s="97"/>
    </row>
    <row r="132" spans="2:13" ht="18" customHeight="1" x14ac:dyDescent="0.25">
      <c r="B132" s="231"/>
      <c r="C132" s="232"/>
      <c r="D132" s="233" t="s">
        <v>793</v>
      </c>
      <c r="E132" s="331">
        <f>J128</f>
        <v>35224.652051869518</v>
      </c>
      <c r="F132" s="331"/>
      <c r="G132" s="331"/>
      <c r="H132" s="332">
        <f>K128</f>
        <v>2.7019633745246047E-2</v>
      </c>
      <c r="I132" s="255"/>
      <c r="J132" s="301"/>
      <c r="K132" s="251"/>
      <c r="L132" s="182"/>
      <c r="M132" s="97"/>
    </row>
    <row r="133" spans="2:13" ht="18" customHeight="1" x14ac:dyDescent="0.2">
      <c r="B133" s="214"/>
      <c r="C133" s="74"/>
      <c r="D133" s="111"/>
      <c r="E133" s="255"/>
      <c r="F133" s="255"/>
      <c r="G133" s="255"/>
      <c r="H133" s="255"/>
      <c r="I133" s="255"/>
      <c r="J133" s="301"/>
      <c r="K133" s="251"/>
      <c r="L133" s="182"/>
      <c r="M133" s="97"/>
    </row>
    <row r="134" spans="2:13" ht="18" customHeight="1" x14ac:dyDescent="0.2">
      <c r="B134" s="214"/>
      <c r="C134" s="74"/>
      <c r="D134" s="111"/>
      <c r="E134" s="255"/>
      <c r="F134" s="255"/>
      <c r="G134" s="255"/>
      <c r="H134" s="255"/>
      <c r="I134" s="255"/>
      <c r="J134" s="301"/>
      <c r="K134" s="251"/>
      <c r="L134" s="182"/>
      <c r="M134" s="97"/>
    </row>
    <row r="135" spans="2:13" ht="18" customHeight="1" x14ac:dyDescent="0.2">
      <c r="D135" s="97"/>
      <c r="E135" s="255"/>
      <c r="F135" s="255"/>
      <c r="G135" s="255"/>
      <c r="H135" s="255"/>
      <c r="I135" s="255"/>
      <c r="J135" s="260"/>
      <c r="K135" s="251"/>
      <c r="L135" s="182"/>
      <c r="M135" s="111"/>
    </row>
    <row r="136" spans="2:13" ht="18" customHeight="1" x14ac:dyDescent="0.2">
      <c r="B136" s="110"/>
      <c r="D136" s="85" t="s">
        <v>770</v>
      </c>
      <c r="E136" s="254">
        <v>921477.8181627848</v>
      </c>
      <c r="F136" s="254">
        <v>1051342.0793219325</v>
      </c>
      <c r="G136" s="254">
        <v>1320976.9778879809</v>
      </c>
      <c r="H136" s="254">
        <v>1763652.831457302</v>
      </c>
      <c r="I136" s="255"/>
      <c r="J136" s="254">
        <v>1195444.3873684325</v>
      </c>
      <c r="K136" s="265">
        <v>0.91698477140218526</v>
      </c>
      <c r="L136" s="183">
        <v>0.14107442610699222</v>
      </c>
      <c r="M136" s="97"/>
    </row>
    <row r="137" spans="2:13" ht="18" customHeight="1" x14ac:dyDescent="0.2">
      <c r="D137" s="97"/>
      <c r="E137" s="255"/>
      <c r="F137" s="255"/>
      <c r="G137" s="255"/>
      <c r="H137" s="255"/>
      <c r="I137" s="255"/>
      <c r="J137" s="260"/>
      <c r="K137" s="251"/>
      <c r="L137" s="182"/>
      <c r="M137" s="97"/>
    </row>
    <row r="138" spans="2:13" ht="18" customHeight="1" x14ac:dyDescent="0.2">
      <c r="E138" s="255"/>
      <c r="F138" s="255"/>
      <c r="G138" s="255"/>
      <c r="H138" s="255"/>
      <c r="I138" s="255"/>
      <c r="J138" s="260"/>
      <c r="K138" s="251"/>
      <c r="L138" s="182"/>
      <c r="M138" s="97"/>
    </row>
    <row r="139" spans="2:13" ht="18" customHeight="1" x14ac:dyDescent="0.25">
      <c r="B139" s="110" t="s">
        <v>772</v>
      </c>
      <c r="D139" s="85" t="s">
        <v>771</v>
      </c>
      <c r="E139" s="326">
        <v>925192.6324641793</v>
      </c>
      <c r="F139" s="326">
        <v>925192.6324641793</v>
      </c>
      <c r="G139" s="326">
        <v>925192.6324641793</v>
      </c>
      <c r="H139" s="326">
        <v>925192.6324641793</v>
      </c>
      <c r="I139" s="317"/>
      <c r="J139" s="314">
        <v>925192.6324641793</v>
      </c>
      <c r="K139" s="248">
        <v>0.70968383267977198</v>
      </c>
      <c r="L139" s="184">
        <v>0.10918200883490807</v>
      </c>
      <c r="M139" s="97"/>
    </row>
    <row r="140" spans="2:13" ht="18" customHeight="1" x14ac:dyDescent="0.25">
      <c r="B140" s="110" t="s">
        <v>773</v>
      </c>
      <c r="D140" s="85" t="s">
        <v>774</v>
      </c>
      <c r="E140" s="326">
        <v>802661</v>
      </c>
      <c r="F140" s="326">
        <v>802661</v>
      </c>
      <c r="G140" s="326">
        <v>802661</v>
      </c>
      <c r="H140" s="326">
        <v>802661</v>
      </c>
      <c r="I140" s="315"/>
      <c r="J140" s="316">
        <v>802661</v>
      </c>
      <c r="K140" s="251">
        <v>0.61569398072853032</v>
      </c>
      <c r="L140" s="182">
        <v>9.4722047407602081E-2</v>
      </c>
      <c r="M140" s="97"/>
    </row>
    <row r="141" spans="2:13" ht="18" customHeight="1" x14ac:dyDescent="0.25">
      <c r="B141" s="110" t="s">
        <v>775</v>
      </c>
      <c r="D141" s="85" t="s">
        <v>776</v>
      </c>
      <c r="E141" s="326">
        <v>122531.632464179</v>
      </c>
      <c r="F141" s="326">
        <v>122531.63246417935</v>
      </c>
      <c r="G141" s="326">
        <v>122531.63246417935</v>
      </c>
      <c r="H141" s="326">
        <v>122531.63246417935</v>
      </c>
      <c r="I141" s="317"/>
      <c r="J141" s="225">
        <v>122531.63246417935</v>
      </c>
      <c r="K141" s="251">
        <v>9.3989851951241932E-2</v>
      </c>
      <c r="L141" s="182">
        <v>1.445996142730601E-2</v>
      </c>
      <c r="M141" s="97"/>
    </row>
    <row r="142" spans="2:13" ht="18" customHeight="1" x14ac:dyDescent="0.25">
      <c r="B142" s="307"/>
      <c r="C142" s="308"/>
      <c r="D142" s="308" t="s">
        <v>793</v>
      </c>
      <c r="E142" s="326">
        <f>J139</f>
        <v>925192.6324641793</v>
      </c>
      <c r="F142" s="309"/>
      <c r="G142" s="226"/>
      <c r="H142" s="326">
        <f>K139</f>
        <v>0.70968383267977198</v>
      </c>
      <c r="I142" s="318"/>
      <c r="J142" s="226"/>
      <c r="K142" s="251"/>
      <c r="L142" s="182"/>
      <c r="M142" s="97"/>
    </row>
    <row r="143" spans="2:13" ht="18" customHeight="1" x14ac:dyDescent="0.2">
      <c r="B143" s="214"/>
      <c r="D143" s="74"/>
      <c r="E143" s="226"/>
      <c r="F143" s="226"/>
      <c r="G143" s="226"/>
      <c r="H143" s="226"/>
      <c r="I143" s="318"/>
      <c r="J143" s="226"/>
      <c r="K143" s="251"/>
      <c r="L143" s="182"/>
      <c r="M143" s="97"/>
    </row>
    <row r="144" spans="2:13" ht="18" customHeight="1" x14ac:dyDescent="0.2">
      <c r="B144" s="214"/>
      <c r="D144" s="74"/>
      <c r="E144" s="226"/>
      <c r="F144" s="226"/>
      <c r="G144" s="226"/>
      <c r="H144" s="226"/>
      <c r="I144" s="318"/>
      <c r="J144" s="226"/>
      <c r="K144" s="251"/>
      <c r="L144" s="182"/>
      <c r="M144" s="97"/>
    </row>
    <row r="145" spans="2:13" ht="18" customHeight="1" x14ac:dyDescent="0.2">
      <c r="D145" s="97"/>
      <c r="E145" s="251"/>
      <c r="F145" s="251"/>
      <c r="G145" s="251"/>
      <c r="H145" s="251"/>
      <c r="I145" s="255"/>
      <c r="J145" s="281"/>
      <c r="K145" s="251"/>
      <c r="L145" s="182"/>
    </row>
    <row r="146" spans="2:13" ht="18" customHeight="1" x14ac:dyDescent="0.2">
      <c r="B146" s="110"/>
      <c r="D146" s="85" t="s">
        <v>747</v>
      </c>
      <c r="E146" s="254">
        <v>8975455.6643440332</v>
      </c>
      <c r="F146" s="254">
        <v>8301090.5046027284</v>
      </c>
      <c r="G146" s="254">
        <v>8082732.5183425024</v>
      </c>
      <c r="H146" s="254">
        <v>8069431.9725581668</v>
      </c>
      <c r="I146" s="255"/>
      <c r="J146" s="254">
        <v>8084623.5709069222</v>
      </c>
      <c r="K146" s="265">
        <v>6.201440046374981</v>
      </c>
      <c r="L146" s="183">
        <v>0.95406665722647876</v>
      </c>
    </row>
    <row r="147" spans="2:13" s="72" customFormat="1" ht="18" customHeight="1" x14ac:dyDescent="0.2">
      <c r="B147" s="113"/>
      <c r="E147" s="255"/>
      <c r="F147" s="255"/>
      <c r="G147" s="255"/>
      <c r="H147" s="255"/>
      <c r="I147" s="255"/>
      <c r="J147" s="282"/>
      <c r="K147" s="251"/>
      <c r="L147" s="182"/>
      <c r="M147" s="71"/>
    </row>
    <row r="148" spans="2:13" ht="18" customHeight="1" x14ac:dyDescent="0.2">
      <c r="C148" s="89"/>
      <c r="F148" s="283"/>
      <c r="G148" s="283"/>
      <c r="H148" s="283"/>
      <c r="I148" s="283"/>
      <c r="J148" s="283"/>
      <c r="K148" s="299"/>
      <c r="L148" s="251"/>
      <c r="M148" s="182"/>
    </row>
    <row r="149" spans="2:13" ht="18" customHeight="1" x14ac:dyDescent="0.2">
      <c r="B149" s="110" t="s">
        <v>786</v>
      </c>
      <c r="C149" s="110"/>
      <c r="D149" s="85" t="s">
        <v>787</v>
      </c>
      <c r="F149" s="283"/>
      <c r="G149" s="283"/>
      <c r="H149" s="283"/>
      <c r="I149" s="283"/>
      <c r="J149" s="283"/>
      <c r="K149" s="284">
        <v>6496.54302144335</v>
      </c>
      <c r="L149" s="285">
        <v>4.9832774158039446E-3</v>
      </c>
      <c r="M149" s="196">
        <v>7.6665722647877921E-4</v>
      </c>
    </row>
    <row r="150" spans="2:13" ht="18" customHeight="1" x14ac:dyDescent="0.2">
      <c r="C150" s="89"/>
      <c r="D150" s="71" t="s">
        <v>788</v>
      </c>
      <c r="F150" s="255"/>
      <c r="G150" s="255"/>
      <c r="H150" s="255"/>
      <c r="I150" s="255"/>
      <c r="J150" s="255"/>
      <c r="K150" s="260">
        <v>8078127.0278854789</v>
      </c>
      <c r="L150" s="251">
        <v>6.1964567689591767</v>
      </c>
      <c r="M150" s="182">
        <v>0.95329999999999993</v>
      </c>
    </row>
    <row r="151" spans="2:13" ht="18" customHeight="1" x14ac:dyDescent="0.2">
      <c r="C151" s="89"/>
      <c r="F151" s="255"/>
      <c r="G151" s="255"/>
      <c r="H151" s="255"/>
      <c r="I151" s="255"/>
      <c r="J151" s="255"/>
      <c r="K151" s="260"/>
      <c r="L151" s="251"/>
      <c r="M151" s="182"/>
    </row>
    <row r="152" spans="2:13" ht="18" customHeight="1" x14ac:dyDescent="0.2">
      <c r="C152" s="89"/>
      <c r="D152" s="71" t="s">
        <v>785</v>
      </c>
      <c r="F152" s="255"/>
      <c r="G152" s="255"/>
      <c r="H152" s="255"/>
      <c r="I152" s="255"/>
      <c r="J152" s="255"/>
      <c r="K152" s="260"/>
      <c r="L152" s="251"/>
      <c r="M152" s="182"/>
    </row>
    <row r="153" spans="2:13" ht="18" customHeight="1" x14ac:dyDescent="0.2">
      <c r="C153" s="89"/>
      <c r="D153" s="71" t="s">
        <v>748</v>
      </c>
      <c r="F153" s="255"/>
      <c r="G153" s="255"/>
      <c r="H153" s="255"/>
      <c r="I153" s="255"/>
      <c r="J153" s="255"/>
      <c r="K153" s="287">
        <v>8473856.1081354022</v>
      </c>
      <c r="L153" s="288">
        <v>6.5000071005551003</v>
      </c>
      <c r="M153" s="212">
        <v>1</v>
      </c>
    </row>
    <row r="154" spans="2:13" ht="18" customHeight="1" x14ac:dyDescent="0.2">
      <c r="C154" s="89"/>
      <c r="F154" s="255"/>
      <c r="G154" s="255"/>
      <c r="H154" s="255"/>
      <c r="I154" s="255"/>
      <c r="J154" s="255"/>
      <c r="K154" s="287"/>
      <c r="L154" s="288"/>
      <c r="M154" s="212"/>
    </row>
    <row r="155" spans="2:13" ht="18" customHeight="1" x14ac:dyDescent="0.2">
      <c r="C155" s="89"/>
      <c r="D155" s="236" t="s">
        <v>795</v>
      </c>
      <c r="E155" s="236">
        <v>2021</v>
      </c>
      <c r="F155" s="236">
        <v>2022</v>
      </c>
      <c r="G155" s="236">
        <v>2023</v>
      </c>
      <c r="H155" s="236">
        <v>2024</v>
      </c>
      <c r="I155" s="255"/>
      <c r="J155" s="255"/>
      <c r="K155" s="260"/>
      <c r="L155" s="260"/>
      <c r="M155" s="212"/>
    </row>
    <row r="156" spans="2:13" ht="18" customHeight="1" x14ac:dyDescent="0.2">
      <c r="C156" s="89"/>
      <c r="D156" s="85" t="s">
        <v>768</v>
      </c>
      <c r="E156" s="290">
        <v>51388.058181818204</v>
      </c>
      <c r="F156" s="155">
        <v>60814.156363636364</v>
      </c>
      <c r="G156" s="155">
        <v>65842.900000000009</v>
      </c>
      <c r="H156" s="155">
        <v>49281.336363636372</v>
      </c>
      <c r="I156" s="291" t="s">
        <v>767</v>
      </c>
      <c r="J156" s="292"/>
      <c r="K156" s="260"/>
      <c r="M156" s="180"/>
    </row>
    <row r="157" spans="2:13" ht="18" customHeight="1" x14ac:dyDescent="0.2">
      <c r="C157" s="89"/>
      <c r="D157" s="85" t="s">
        <v>749</v>
      </c>
      <c r="E157" s="155">
        <v>1104903.4411800001</v>
      </c>
      <c r="F157" s="155">
        <v>1244603</v>
      </c>
      <c r="G157" s="155">
        <v>1413823</v>
      </c>
      <c r="H157" s="293">
        <v>1252639</v>
      </c>
      <c r="I157" s="291"/>
      <c r="J157" s="292">
        <v>1248621</v>
      </c>
      <c r="K157" s="260">
        <v>1248621</v>
      </c>
      <c r="M157" s="180"/>
    </row>
    <row r="158" spans="2:13" ht="18" customHeight="1" x14ac:dyDescent="0.2">
      <c r="C158" s="89"/>
      <c r="D158" s="85" t="s">
        <v>777</v>
      </c>
      <c r="E158" s="290">
        <v>1156291.4993618182</v>
      </c>
      <c r="F158" s="155">
        <v>1305417.1563636363</v>
      </c>
      <c r="G158" s="155">
        <v>1479665.9</v>
      </c>
      <c r="H158" s="155">
        <v>1301920.3363636364</v>
      </c>
      <c r="I158" s="291"/>
      <c r="J158" s="297">
        <v>1303668.7463636401</v>
      </c>
      <c r="K158" s="260">
        <v>1303668.7463636363</v>
      </c>
      <c r="M158" s="180"/>
    </row>
    <row r="159" spans="2:13" ht="18" customHeight="1" x14ac:dyDescent="0.25">
      <c r="C159" s="89"/>
      <c r="D159" s="343" t="s">
        <v>759</v>
      </c>
      <c r="E159" s="342">
        <f>J158</f>
        <v>1303668.7463636401</v>
      </c>
      <c r="F159" s="233"/>
      <c r="G159" s="327"/>
      <c r="H159" s="328"/>
      <c r="I159" s="341"/>
      <c r="J159" s="328">
        <f>M155</f>
        <v>0</v>
      </c>
      <c r="K159" s="260"/>
      <c r="M159" s="180"/>
    </row>
    <row r="160" spans="2:13" ht="18" customHeight="1" x14ac:dyDescent="0.2">
      <c r="C160" s="89"/>
      <c r="F160" s="282">
        <v>8.5212358689648617</v>
      </c>
      <c r="G160" s="282">
        <v>6.9964013092899302</v>
      </c>
      <c r="H160" s="282">
        <v>5.9969934080156539</v>
      </c>
      <c r="I160" s="282">
        <v>6.7575216018444477</v>
      </c>
      <c r="J160" s="282"/>
      <c r="K160" s="282">
        <v>6.792029688778106</v>
      </c>
      <c r="L160" s="260"/>
      <c r="M160" s="180"/>
    </row>
    <row r="161" spans="3:13" ht="18" customHeight="1" x14ac:dyDescent="0.2">
      <c r="C161" s="89"/>
      <c r="D161" s="161" t="s">
        <v>750</v>
      </c>
      <c r="E161" s="162"/>
      <c r="F161" s="282">
        <v>8.1425339889830042</v>
      </c>
      <c r="G161" s="282">
        <v>6.670466996927189</v>
      </c>
      <c r="H161" s="282">
        <v>5.7301362497445645</v>
      </c>
      <c r="I161" s="282">
        <v>6.5017304556863138</v>
      </c>
      <c r="J161" s="255"/>
      <c r="K161" s="289">
        <v>6.5000071005551003</v>
      </c>
      <c r="L161" s="289">
        <v>6.5000071005551003</v>
      </c>
      <c r="M161" s="212">
        <v>1</v>
      </c>
    </row>
    <row r="162" spans="3:13" ht="18" customHeight="1" x14ac:dyDescent="0.2">
      <c r="C162" s="89"/>
      <c r="F162" s="81"/>
      <c r="G162" s="81"/>
      <c r="H162" s="81"/>
      <c r="I162" s="81"/>
      <c r="J162" s="81"/>
      <c r="K162" s="71"/>
      <c r="M162" s="180"/>
    </row>
    <row r="163" spans="3:13" ht="18" customHeight="1" x14ac:dyDescent="0.2">
      <c r="C163" s="89"/>
      <c r="D163" s="71" t="s">
        <v>751</v>
      </c>
      <c r="F163" s="81"/>
      <c r="G163" s="81"/>
      <c r="H163" s="81"/>
      <c r="I163" s="81"/>
      <c r="J163" s="81"/>
      <c r="K163" s="71"/>
      <c r="M163" s="180"/>
    </row>
    <row r="164" spans="3:13" ht="18" customHeight="1" x14ac:dyDescent="0.2">
      <c r="C164" s="89"/>
      <c r="D164" s="71" t="s">
        <v>752</v>
      </c>
      <c r="F164" s="143"/>
      <c r="G164" s="143"/>
      <c r="H164" s="143"/>
      <c r="I164" s="143"/>
      <c r="J164" s="143"/>
      <c r="K164" s="143"/>
      <c r="M164" s="180"/>
    </row>
    <row r="165" spans="3:13" ht="18" customHeight="1" x14ac:dyDescent="0.2">
      <c r="C165" s="89"/>
      <c r="I165" s="71"/>
      <c r="J165" s="74"/>
      <c r="K165" s="71"/>
      <c r="M165" s="180"/>
    </row>
    <row r="166" spans="3:13" ht="18" customHeight="1" x14ac:dyDescent="0.2">
      <c r="C166" s="89"/>
      <c r="D166" s="71" t="s">
        <v>753</v>
      </c>
      <c r="I166" s="71"/>
      <c r="J166" s="81"/>
      <c r="K166" s="71"/>
      <c r="M166" s="180"/>
    </row>
    <row r="167" spans="3:13" ht="18" customHeight="1" x14ac:dyDescent="0.2">
      <c r="C167" s="89"/>
      <c r="D167" s="227" t="s">
        <v>521</v>
      </c>
      <c r="E167" s="227"/>
      <c r="F167" s="81"/>
      <c r="G167" s="81"/>
      <c r="H167" s="81"/>
      <c r="I167" s="81"/>
      <c r="J167" s="81"/>
      <c r="K167" s="97"/>
      <c r="M167" s="180"/>
    </row>
    <row r="168" spans="3:13" ht="18" customHeight="1" x14ac:dyDescent="0.2">
      <c r="C168" s="89"/>
      <c r="D168" s="71" t="s">
        <v>522</v>
      </c>
      <c r="F168" s="81"/>
      <c r="G168" s="81"/>
      <c r="H168" s="81"/>
      <c r="I168" s="81"/>
      <c r="J168" s="81"/>
      <c r="K168" s="142"/>
      <c r="M168" s="180"/>
    </row>
    <row r="169" spans="3:13" ht="18" customHeight="1" x14ac:dyDescent="0.2">
      <c r="C169" s="89"/>
      <c r="D169" s="71" t="s">
        <v>754</v>
      </c>
      <c r="F169" s="81"/>
      <c r="G169" s="81"/>
      <c r="H169" s="81"/>
      <c r="I169" s="81"/>
      <c r="J169" s="81"/>
      <c r="K169" s="142"/>
      <c r="M169" s="180"/>
    </row>
    <row r="170" spans="3:13" ht="18" customHeight="1" x14ac:dyDescent="0.2">
      <c r="C170" s="89"/>
      <c r="F170" s="81"/>
      <c r="G170" s="81"/>
      <c r="H170" s="81"/>
      <c r="I170" s="81"/>
      <c r="J170" s="81"/>
      <c r="K170" s="81"/>
      <c r="M170" s="180"/>
    </row>
    <row r="171" spans="3:13" ht="18" customHeight="1" x14ac:dyDescent="0.2">
      <c r="C171" s="89"/>
      <c r="D171" s="85" t="s">
        <v>780</v>
      </c>
      <c r="E171" s="110" t="s">
        <v>781</v>
      </c>
      <c r="F171" s="81"/>
      <c r="G171" s="81"/>
      <c r="H171" s="81"/>
      <c r="I171" s="81"/>
      <c r="J171" s="81"/>
      <c r="K171" s="260">
        <v>6.5011709685663019</v>
      </c>
      <c r="L171" s="260">
        <v>6.5011709685663019</v>
      </c>
      <c r="M171" s="180"/>
    </row>
    <row r="172" spans="3:13" ht="18" customHeight="1" x14ac:dyDescent="0.2">
      <c r="C172" s="89"/>
      <c r="D172" s="85" t="s">
        <v>782</v>
      </c>
      <c r="E172" s="174">
        <v>2.4E-2</v>
      </c>
      <c r="F172" s="147"/>
      <c r="G172" s="147"/>
      <c r="H172" s="147"/>
      <c r="I172" s="147"/>
      <c r="J172" s="75"/>
      <c r="K172" s="71"/>
      <c r="M172" s="180"/>
    </row>
    <row r="173" spans="3:13" ht="18" customHeight="1" x14ac:dyDescent="0.2">
      <c r="C173" s="89"/>
      <c r="D173" s="85" t="s">
        <v>783</v>
      </c>
      <c r="E173" s="175"/>
      <c r="F173" s="148"/>
      <c r="G173" s="148"/>
      <c r="H173" s="148"/>
      <c r="I173" s="149"/>
      <c r="J173" s="75"/>
      <c r="K173" s="97">
        <v>6.5000071005551003</v>
      </c>
      <c r="M173" s="180"/>
    </row>
    <row r="174" spans="3:13" ht="18" customHeight="1" x14ac:dyDescent="0.2">
      <c r="C174" s="89"/>
      <c r="D174" s="85" t="s">
        <v>778</v>
      </c>
      <c r="E174" s="175">
        <v>0.01</v>
      </c>
      <c r="F174" s="109"/>
      <c r="G174" s="109"/>
      <c r="H174" s="109"/>
      <c r="I174" s="109"/>
      <c r="J174" s="74"/>
      <c r="K174" s="97"/>
      <c r="M174" s="180"/>
    </row>
    <row r="175" spans="3:13" ht="18" customHeight="1" x14ac:dyDescent="0.2">
      <c r="C175" s="89"/>
      <c r="D175" s="85" t="s">
        <v>779</v>
      </c>
      <c r="E175" s="174">
        <v>1.2699999999999999E-2</v>
      </c>
      <c r="F175" s="115"/>
      <c r="G175" s="115"/>
      <c r="H175" s="115"/>
      <c r="I175" s="115"/>
      <c r="J175" s="228"/>
      <c r="K175" s="115"/>
      <c r="M175" s="180"/>
    </row>
    <row r="176" spans="3:13" ht="18" customHeight="1" x14ac:dyDescent="0.2">
      <c r="C176" s="89"/>
      <c r="D176" s="85"/>
      <c r="E176" s="176">
        <v>4.6700000000000005E-2</v>
      </c>
      <c r="F176" s="97"/>
      <c r="G176" s="97"/>
      <c r="H176" s="97"/>
      <c r="I176" s="97"/>
      <c r="J176" s="111"/>
      <c r="K176" s="71"/>
      <c r="M176" s="180"/>
    </row>
    <row r="177" spans="3:13" ht="18" customHeight="1" x14ac:dyDescent="0.2">
      <c r="C177" s="89"/>
      <c r="D177" s="71" t="s">
        <v>784</v>
      </c>
      <c r="F177" s="97"/>
      <c r="G177" s="97"/>
      <c r="H177" s="97"/>
      <c r="I177" s="97"/>
      <c r="J177" s="111"/>
      <c r="K177" s="71"/>
      <c r="M177" s="180"/>
    </row>
    <row r="178" spans="3:13" ht="18" customHeight="1" x14ac:dyDescent="0.2">
      <c r="C178" s="89"/>
      <c r="F178" s="97"/>
      <c r="G178" s="97"/>
      <c r="H178" s="97"/>
      <c r="I178" s="97"/>
      <c r="J178" s="111"/>
      <c r="K178" s="71"/>
      <c r="M178" s="180"/>
    </row>
    <row r="179" spans="3:13" x14ac:dyDescent="0.2">
      <c r="C179" s="89"/>
      <c r="F179" s="97"/>
      <c r="G179" s="97"/>
      <c r="H179" s="97"/>
      <c r="I179" s="97"/>
      <c r="J179" s="111"/>
      <c r="K179" s="97"/>
      <c r="M179" s="180"/>
    </row>
    <row r="180" spans="3:13" x14ac:dyDescent="0.2">
      <c r="C180" s="89"/>
      <c r="E180" s="71">
        <v>0.95330000000000004</v>
      </c>
      <c r="I180" s="71"/>
      <c r="J180" s="74"/>
      <c r="K180" s="71"/>
      <c r="M180" s="180"/>
    </row>
    <row r="181" spans="3:13" x14ac:dyDescent="0.2">
      <c r="C181" s="89"/>
      <c r="I181" s="71"/>
      <c r="J181" s="74"/>
      <c r="K181" s="71"/>
      <c r="M181" s="180"/>
    </row>
    <row r="182" spans="3:13" x14ac:dyDescent="0.2">
      <c r="C182" s="89"/>
      <c r="I182" s="71"/>
      <c r="J182" s="74"/>
      <c r="K182" s="71"/>
      <c r="M182" s="180"/>
    </row>
    <row r="183" spans="3:13" x14ac:dyDescent="0.2">
      <c r="C183" s="89"/>
      <c r="F183" s="97"/>
      <c r="G183" s="97"/>
      <c r="H183" s="97"/>
      <c r="I183" s="97"/>
      <c r="J183" s="111"/>
      <c r="K183" s="136"/>
      <c r="M183" s="180"/>
    </row>
    <row r="184" spans="3:13" x14ac:dyDescent="0.2">
      <c r="C184" s="89"/>
      <c r="F184" s="90"/>
      <c r="G184" s="90"/>
      <c r="H184" s="90"/>
      <c r="I184" s="90"/>
      <c r="J184" s="90"/>
      <c r="K184" s="90"/>
      <c r="M184" s="180"/>
    </row>
    <row r="185" spans="3:13" x14ac:dyDescent="0.2">
      <c r="C185" s="89"/>
      <c r="F185" s="97"/>
      <c r="G185" s="97"/>
      <c r="H185" s="97"/>
      <c r="I185" s="97"/>
      <c r="J185" s="111"/>
      <c r="K185" s="142"/>
      <c r="M185" s="180"/>
    </row>
    <row r="186" spans="3:13" x14ac:dyDescent="0.2">
      <c r="C186" s="89"/>
      <c r="D186" s="71" t="s">
        <v>791</v>
      </c>
      <c r="F186" s="97"/>
      <c r="G186" s="97"/>
      <c r="H186" s="97"/>
      <c r="I186" s="97"/>
      <c r="J186" s="111"/>
      <c r="K186" s="142"/>
      <c r="M186" s="180"/>
    </row>
    <row r="187" spans="3:13" x14ac:dyDescent="0.2">
      <c r="E187" s="97"/>
      <c r="F187" s="97"/>
      <c r="G187" s="97"/>
      <c r="H187" s="97"/>
      <c r="I187" s="111"/>
    </row>
    <row r="188" spans="3:13" x14ac:dyDescent="0.2">
      <c r="E188" s="97"/>
      <c r="F188" s="97"/>
      <c r="G188" s="97"/>
      <c r="H188" s="97"/>
      <c r="I188" s="111"/>
    </row>
    <row r="189" spans="3:13" x14ac:dyDescent="0.2">
      <c r="C189" s="71" t="s">
        <v>555</v>
      </c>
      <c r="D189" s="80" t="s">
        <v>556</v>
      </c>
      <c r="E189" s="80">
        <v>0</v>
      </c>
      <c r="F189" s="80">
        <v>130944.17472549198</v>
      </c>
      <c r="G189" s="80">
        <v>118589.97916136477</v>
      </c>
      <c r="H189" s="80">
        <v>123940.60777963966</v>
      </c>
      <c r="I189" s="81"/>
      <c r="J189" s="93">
        <v>121265.29347050222</v>
      </c>
      <c r="K189" s="181">
        <v>9.3018486336158071E-2</v>
      </c>
      <c r="L189" s="182">
        <v>1.4310520726694944E-2</v>
      </c>
    </row>
    <row r="190" spans="3:13" x14ac:dyDescent="0.2">
      <c r="E190" s="229"/>
      <c r="F190" s="229"/>
      <c r="G190" s="229"/>
      <c r="H190" s="230"/>
      <c r="J190" s="97"/>
    </row>
    <row r="191" spans="3:13" x14ac:dyDescent="0.2">
      <c r="E191" s="213">
        <v>0</v>
      </c>
      <c r="F191" s="213">
        <v>10912.014560457665</v>
      </c>
      <c r="G191" s="213">
        <v>9882.4982634470634</v>
      </c>
      <c r="H191" s="213">
        <v>10328.383981636638</v>
      </c>
      <c r="I191" s="213"/>
      <c r="J191" s="213">
        <v>10105.441122541852</v>
      </c>
    </row>
    <row r="192" spans="3:13" x14ac:dyDescent="0.2">
      <c r="E192" s="115"/>
      <c r="F192" s="115"/>
      <c r="G192" s="115"/>
      <c r="H192" s="115"/>
      <c r="I192" s="228"/>
      <c r="J192" s="115"/>
    </row>
    <row r="193" spans="5:9" x14ac:dyDescent="0.2">
      <c r="E193" s="97"/>
      <c r="F193" s="97"/>
      <c r="G193" s="97"/>
      <c r="H193" s="97"/>
      <c r="I193" s="111"/>
    </row>
    <row r="194" spans="5:9" x14ac:dyDescent="0.2">
      <c r="E194" s="97"/>
      <c r="F194" s="97"/>
      <c r="G194" s="97"/>
      <c r="H194" s="97"/>
      <c r="I194" s="1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1"/>
  <sheetViews>
    <sheetView tabSelected="1" topLeftCell="A37" zoomScale="80" zoomScaleNormal="80" workbookViewId="0">
      <selection activeCell="E67" sqref="E67"/>
    </sheetView>
  </sheetViews>
  <sheetFormatPr defaultRowHeight="12.75" x14ac:dyDescent="0.2"/>
  <cols>
    <col min="1" max="1" width="2.85546875" style="71" customWidth="1"/>
    <col min="2" max="2" width="16.42578125" style="89" customWidth="1"/>
    <col min="3" max="3" width="81.140625" style="71" customWidth="1"/>
    <col min="4" max="4" width="30" style="71" customWidth="1"/>
    <col min="5" max="5" width="19" style="180" customWidth="1"/>
    <col min="6" max="6" width="26.5703125" style="180" customWidth="1"/>
    <col min="7" max="7" width="16.28515625" style="71" bestFit="1" customWidth="1"/>
    <col min="8" max="8" width="11.28515625" style="71" bestFit="1" customWidth="1"/>
    <col min="9" max="10" width="9.140625" style="71"/>
    <col min="11" max="11" width="11.28515625" style="71" customWidth="1"/>
    <col min="12" max="16384" width="9.140625" style="71"/>
  </cols>
  <sheetData>
    <row r="3" spans="2:11" x14ac:dyDescent="0.2">
      <c r="E3" s="71"/>
      <c r="F3" s="71"/>
    </row>
    <row r="4" spans="2:11" x14ac:dyDescent="0.2">
      <c r="B4" s="105" t="s">
        <v>711</v>
      </c>
      <c r="G4" s="133"/>
      <c r="H4" s="133"/>
      <c r="I4" s="133"/>
      <c r="J4" s="133"/>
    </row>
    <row r="5" spans="2:11" x14ac:dyDescent="0.2">
      <c r="B5" s="71"/>
      <c r="C5" s="73"/>
    </row>
    <row r="6" spans="2:11" ht="35.25" customHeight="1" x14ac:dyDescent="0.25">
      <c r="B6" s="346"/>
      <c r="C6" s="340" t="s">
        <v>805</v>
      </c>
      <c r="D6" s="344" t="s">
        <v>807</v>
      </c>
      <c r="E6" s="345" t="s">
        <v>806</v>
      </c>
      <c r="F6" s="345" t="s">
        <v>790</v>
      </c>
    </row>
    <row r="7" spans="2:11" ht="20.100000000000001" customHeight="1" x14ac:dyDescent="0.25">
      <c r="B7" s="347" t="s">
        <v>712</v>
      </c>
      <c r="C7" s="348" t="s">
        <v>713</v>
      </c>
      <c r="D7" s="349">
        <v>2834074.5633674706</v>
      </c>
      <c r="E7" s="350">
        <v>2.1739223029413282</v>
      </c>
      <c r="F7" s="351">
        <v>0.33463971000983522</v>
      </c>
      <c r="G7" s="97"/>
      <c r="H7" s="97"/>
      <c r="J7" s="109"/>
      <c r="K7" s="109"/>
    </row>
    <row r="8" spans="2:11" ht="20.100000000000001" hidden="1" customHeight="1" x14ac:dyDescent="0.25">
      <c r="B8" s="347" t="s">
        <v>673</v>
      </c>
      <c r="C8" s="348" t="s">
        <v>714</v>
      </c>
      <c r="D8" s="349">
        <v>1707846.9398534722</v>
      </c>
      <c r="E8" s="350">
        <v>1.310031359282964</v>
      </c>
      <c r="F8" s="351">
        <v>0.20165785758814811</v>
      </c>
      <c r="G8" s="97"/>
      <c r="H8" s="97"/>
      <c r="J8" s="109"/>
      <c r="K8" s="109"/>
    </row>
    <row r="9" spans="2:11" ht="20.100000000000001" hidden="1" customHeight="1" x14ac:dyDescent="0.25">
      <c r="B9" s="347" t="s">
        <v>674</v>
      </c>
      <c r="C9" s="348" t="s">
        <v>675</v>
      </c>
      <c r="D9" s="349">
        <v>1126227.6235139985</v>
      </c>
      <c r="E9" s="350">
        <v>0.86389094365836416</v>
      </c>
      <c r="F9" s="351">
        <v>0.13298185242168711</v>
      </c>
      <c r="G9" s="97"/>
      <c r="H9" s="97"/>
      <c r="J9" s="109"/>
      <c r="K9" s="109"/>
    </row>
    <row r="10" spans="2:11" ht="20.100000000000001" customHeight="1" x14ac:dyDescent="0.25">
      <c r="B10" s="347" t="s">
        <v>715</v>
      </c>
      <c r="C10" s="348" t="s">
        <v>716</v>
      </c>
      <c r="D10" s="349">
        <v>1718172.1702924413</v>
      </c>
      <c r="E10" s="350">
        <v>1.3179514927277287</v>
      </c>
      <c r="F10" s="351">
        <v>0.20287703232848234</v>
      </c>
      <c r="G10" s="97"/>
      <c r="H10" s="97"/>
      <c r="J10" s="109"/>
      <c r="K10" s="109"/>
    </row>
    <row r="11" spans="2:11" ht="20.100000000000001" hidden="1" customHeight="1" x14ac:dyDescent="0.25">
      <c r="B11" s="347" t="s">
        <v>717</v>
      </c>
      <c r="C11" s="348" t="s">
        <v>500</v>
      </c>
      <c r="D11" s="349">
        <v>1716772.8858284508</v>
      </c>
      <c r="E11" s="350">
        <v>1.3168781491595152</v>
      </c>
      <c r="F11" s="351">
        <v>0.20271180867724056</v>
      </c>
      <c r="G11" s="97"/>
      <c r="H11" s="97"/>
      <c r="J11" s="109"/>
      <c r="K11" s="109"/>
    </row>
    <row r="12" spans="2:11" ht="20.100000000000001" hidden="1" customHeight="1" x14ac:dyDescent="0.25">
      <c r="B12" s="347" t="s">
        <v>718</v>
      </c>
      <c r="C12" s="348" t="s">
        <v>719</v>
      </c>
      <c r="D12" s="349">
        <v>1399.2844639904313</v>
      </c>
      <c r="E12" s="350">
        <v>1.0733435682135503E-3</v>
      </c>
      <c r="F12" s="351">
        <v>1.6522365124177957E-4</v>
      </c>
      <c r="G12" s="97"/>
      <c r="H12" s="97"/>
      <c r="J12" s="109"/>
      <c r="K12" s="109"/>
    </row>
    <row r="13" spans="2:11" ht="20.100000000000001" customHeight="1" x14ac:dyDescent="0.25">
      <c r="B13" s="347" t="s">
        <v>720</v>
      </c>
      <c r="C13" s="348" t="s">
        <v>721</v>
      </c>
      <c r="D13" s="349">
        <v>1411739.8174143992</v>
      </c>
      <c r="E13" s="350">
        <v>1.082897646623967</v>
      </c>
      <c r="F13" s="351">
        <v>0.16669434503076516</v>
      </c>
      <c r="G13" s="97"/>
      <c r="H13" s="97"/>
      <c r="J13" s="109"/>
      <c r="K13" s="109"/>
    </row>
    <row r="14" spans="2:11" ht="20.100000000000001" hidden="1" customHeight="1" x14ac:dyDescent="0.25">
      <c r="B14" s="347" t="s">
        <v>722</v>
      </c>
      <c r="C14" s="348" t="s">
        <v>714</v>
      </c>
      <c r="D14" s="349">
        <v>0</v>
      </c>
      <c r="E14" s="350">
        <v>0</v>
      </c>
      <c r="F14" s="351">
        <v>0</v>
      </c>
      <c r="G14" s="97"/>
      <c r="H14" s="97"/>
      <c r="J14" s="109"/>
      <c r="K14" s="109"/>
    </row>
    <row r="15" spans="2:11" ht="20.100000000000001" hidden="1" customHeight="1" x14ac:dyDescent="0.25">
      <c r="B15" s="347" t="s">
        <v>723</v>
      </c>
      <c r="C15" s="348" t="s">
        <v>724</v>
      </c>
      <c r="D15" s="349">
        <v>0</v>
      </c>
      <c r="E15" s="350">
        <v>0</v>
      </c>
      <c r="F15" s="351">
        <v>0</v>
      </c>
      <c r="G15" s="97"/>
      <c r="H15" s="97"/>
      <c r="J15" s="109"/>
      <c r="K15" s="109"/>
    </row>
    <row r="16" spans="2:11" ht="20.100000000000001" hidden="1" customHeight="1" x14ac:dyDescent="0.25">
      <c r="B16" s="347" t="s">
        <v>725</v>
      </c>
      <c r="C16" s="348" t="s">
        <v>589</v>
      </c>
      <c r="D16" s="349">
        <v>1207597.2482360443</v>
      </c>
      <c r="E16" s="350">
        <v>0.92630681805054604</v>
      </c>
      <c r="F16" s="351">
        <v>0.14258975334728599</v>
      </c>
      <c r="G16" s="97"/>
      <c r="H16" s="97"/>
      <c r="J16" s="109"/>
      <c r="K16" s="109"/>
    </row>
    <row r="17" spans="2:11" ht="20.100000000000001" hidden="1" customHeight="1" x14ac:dyDescent="0.25">
      <c r="B17" s="347" t="s">
        <v>726</v>
      </c>
      <c r="C17" s="348" t="s">
        <v>727</v>
      </c>
      <c r="D17" s="349">
        <v>0</v>
      </c>
      <c r="E17" s="350">
        <v>0</v>
      </c>
      <c r="F17" s="351">
        <v>0</v>
      </c>
      <c r="G17" s="97"/>
      <c r="H17" s="97"/>
      <c r="J17" s="109"/>
      <c r="K17" s="109"/>
    </row>
    <row r="18" spans="2:11" ht="20.100000000000001" hidden="1" customHeight="1" x14ac:dyDescent="0.25">
      <c r="B18" s="347" t="s">
        <v>756</v>
      </c>
      <c r="C18" s="348" t="s">
        <v>755</v>
      </c>
      <c r="D18" s="349">
        <v>204142.56917835493</v>
      </c>
      <c r="E18" s="350">
        <v>0.15659082857342108</v>
      </c>
      <c r="F18" s="351">
        <v>2.4104591683479181E-2</v>
      </c>
      <c r="G18" s="97"/>
      <c r="H18" s="97"/>
      <c r="J18" s="109"/>
      <c r="K18" s="109"/>
    </row>
    <row r="19" spans="2:11" ht="20.100000000000001" hidden="1" customHeight="1" x14ac:dyDescent="0.25">
      <c r="B19" s="347" t="s">
        <v>757</v>
      </c>
      <c r="C19" s="348" t="s">
        <v>677</v>
      </c>
      <c r="D19" s="349">
        <v>0</v>
      </c>
      <c r="E19" s="350">
        <v>0</v>
      </c>
      <c r="F19" s="351">
        <v>0</v>
      </c>
      <c r="G19" s="97"/>
      <c r="H19" s="97"/>
      <c r="J19" s="109"/>
      <c r="K19" s="109"/>
    </row>
    <row r="20" spans="2:11" ht="20.100000000000001" customHeight="1" x14ac:dyDescent="0.25">
      <c r="B20" s="347" t="s">
        <v>728</v>
      </c>
      <c r="C20" s="348" t="s">
        <v>476</v>
      </c>
      <c r="D20" s="349">
        <v>0</v>
      </c>
      <c r="E20" s="350">
        <v>0</v>
      </c>
      <c r="F20" s="351">
        <v>0</v>
      </c>
      <c r="G20" s="97"/>
      <c r="H20" s="97"/>
      <c r="J20" s="109"/>
      <c r="K20" s="109"/>
    </row>
    <row r="21" spans="2:11" ht="20.100000000000001" hidden="1" customHeight="1" x14ac:dyDescent="0.25">
      <c r="B21" s="352" t="s">
        <v>729</v>
      </c>
      <c r="C21" s="353" t="s">
        <v>676</v>
      </c>
      <c r="D21" s="349"/>
      <c r="E21" s="350">
        <v>0</v>
      </c>
      <c r="F21" s="354">
        <v>0</v>
      </c>
      <c r="G21" s="97"/>
      <c r="H21" s="97"/>
      <c r="J21" s="109"/>
      <c r="K21" s="109"/>
    </row>
    <row r="22" spans="2:11" ht="20.100000000000001" hidden="1" customHeight="1" x14ac:dyDescent="0.25">
      <c r="B22" s="352" t="s">
        <v>730</v>
      </c>
      <c r="C22" s="353" t="s">
        <v>731</v>
      </c>
      <c r="D22" s="349"/>
      <c r="E22" s="350">
        <v>0</v>
      </c>
      <c r="F22" s="354">
        <v>0</v>
      </c>
      <c r="G22" s="97"/>
      <c r="H22" s="97"/>
      <c r="J22" s="109"/>
      <c r="K22" s="109"/>
    </row>
    <row r="23" spans="2:11" ht="20.100000000000001" hidden="1" customHeight="1" x14ac:dyDescent="0.25">
      <c r="B23" s="355"/>
      <c r="C23" s="356"/>
      <c r="D23" s="349"/>
      <c r="E23" s="350"/>
      <c r="F23" s="354"/>
      <c r="G23" s="97"/>
      <c r="H23" s="97"/>
      <c r="J23" s="109"/>
      <c r="K23" s="109"/>
    </row>
    <row r="24" spans="2:11" ht="20.100000000000001" customHeight="1" x14ac:dyDescent="0.25">
      <c r="B24" s="357" t="s">
        <v>808</v>
      </c>
      <c r="C24" s="358" t="s">
        <v>769</v>
      </c>
      <c r="D24" s="359">
        <v>5963986.5510743111</v>
      </c>
      <c r="E24" s="360">
        <v>4.5747714422930237</v>
      </c>
      <c r="F24" s="361">
        <v>0.70421108736908267</v>
      </c>
      <c r="G24" s="97"/>
      <c r="H24" s="97"/>
      <c r="J24" s="109"/>
      <c r="K24" s="109"/>
    </row>
    <row r="25" spans="2:11" ht="20.100000000000001" hidden="1" customHeight="1" x14ac:dyDescent="0.25">
      <c r="B25" s="355"/>
      <c r="C25" s="356"/>
      <c r="D25" s="349"/>
      <c r="E25" s="350"/>
      <c r="F25" s="354"/>
      <c r="G25" s="97"/>
      <c r="H25" s="97"/>
      <c r="J25" s="109"/>
      <c r="K25" s="109"/>
    </row>
    <row r="26" spans="2:11" ht="20.100000000000001" customHeight="1" x14ac:dyDescent="0.25">
      <c r="B26" s="347" t="s">
        <v>732</v>
      </c>
      <c r="C26" s="348" t="s">
        <v>733</v>
      </c>
      <c r="D26" s="349">
        <v>1138241.8264379404</v>
      </c>
      <c r="E26" s="350">
        <v>0.87310663050937865</v>
      </c>
      <c r="F26" s="351">
        <v>0.13440045637601997</v>
      </c>
      <c r="G26" s="97"/>
      <c r="H26" s="97"/>
      <c r="J26" s="109"/>
      <c r="K26" s="109"/>
    </row>
    <row r="27" spans="2:11" ht="20.100000000000001" hidden="1" customHeight="1" x14ac:dyDescent="0.25">
      <c r="B27" s="347" t="s">
        <v>734</v>
      </c>
      <c r="C27" s="348" t="s">
        <v>714</v>
      </c>
      <c r="D27" s="349">
        <v>275986.08346519695</v>
      </c>
      <c r="E27" s="350">
        <v>0.21169954732366905</v>
      </c>
      <c r="F27" s="351">
        <v>3.2587675755363914E-2</v>
      </c>
      <c r="G27" s="97"/>
      <c r="H27" s="97"/>
      <c r="J27" s="109"/>
      <c r="K27" s="109"/>
    </row>
    <row r="28" spans="2:11" ht="20.100000000000001" hidden="1" customHeight="1" x14ac:dyDescent="0.25">
      <c r="B28" s="347" t="s">
        <v>735</v>
      </c>
      <c r="C28" s="362" t="s">
        <v>675</v>
      </c>
      <c r="D28" s="349">
        <v>432177.46952367434</v>
      </c>
      <c r="E28" s="350">
        <v>0.33150865258460815</v>
      </c>
      <c r="F28" s="351">
        <v>5.1030323952501684E-2</v>
      </c>
      <c r="G28" s="97"/>
      <c r="H28" s="97"/>
      <c r="J28" s="109"/>
      <c r="K28" s="109"/>
    </row>
    <row r="29" spans="2:11" ht="20.100000000000001" hidden="1" customHeight="1" x14ac:dyDescent="0.25">
      <c r="B29" s="347" t="s">
        <v>736</v>
      </c>
      <c r="C29" s="348" t="s">
        <v>737</v>
      </c>
      <c r="D29" s="349">
        <v>251000.1801506959</v>
      </c>
      <c r="E29" s="350">
        <v>0.19253370984831727</v>
      </c>
      <c r="F29" s="351">
        <v>2.9637409185960924E-2</v>
      </c>
      <c r="G29" s="97"/>
      <c r="H29" s="97"/>
      <c r="J29" s="109"/>
      <c r="K29" s="109"/>
    </row>
    <row r="30" spans="2:11" ht="20.100000000000001" hidden="1" customHeight="1" x14ac:dyDescent="0.25">
      <c r="B30" s="347" t="s">
        <v>738</v>
      </c>
      <c r="C30" s="348" t="s">
        <v>739</v>
      </c>
      <c r="D30" s="349">
        <v>11191.633415367722</v>
      </c>
      <c r="E30" s="350">
        <v>8.5847217297989938E-3</v>
      </c>
      <c r="F30" s="351">
        <v>1.3214772148425766E-3</v>
      </c>
      <c r="G30" s="97"/>
      <c r="H30" s="97"/>
      <c r="J30" s="109"/>
      <c r="K30" s="109"/>
    </row>
    <row r="31" spans="2:11" ht="20.100000000000001" hidden="1" customHeight="1" x14ac:dyDescent="0.25">
      <c r="B31" s="347" t="s">
        <v>740</v>
      </c>
      <c r="C31" s="348" t="s">
        <v>662</v>
      </c>
      <c r="D31" s="349">
        <v>167886.45988300571</v>
      </c>
      <c r="E31" s="350">
        <v>0.12877999902298543</v>
      </c>
      <c r="F31" s="351">
        <v>1.9823570267350897E-2</v>
      </c>
      <c r="G31" s="97"/>
      <c r="H31" s="97"/>
      <c r="J31" s="109"/>
      <c r="K31" s="109"/>
    </row>
    <row r="32" spans="2:11" ht="20.100000000000001" customHeight="1" x14ac:dyDescent="0.25">
      <c r="B32" s="347" t="s">
        <v>741</v>
      </c>
      <c r="C32" s="348" t="s">
        <v>629</v>
      </c>
      <c r="D32" s="349">
        <v>15522.237577253683</v>
      </c>
      <c r="E32" s="350">
        <v>1.1906581039508956E-2</v>
      </c>
      <c r="F32" s="351">
        <v>1.8328230134439238E-3</v>
      </c>
      <c r="G32" s="97"/>
      <c r="H32" s="97"/>
      <c r="J32" s="109"/>
      <c r="K32" s="109"/>
    </row>
    <row r="33" spans="2:11" ht="20.100000000000001" hidden="1" customHeight="1" x14ac:dyDescent="0.25">
      <c r="B33" s="347" t="s">
        <v>742</v>
      </c>
      <c r="C33" s="348" t="s">
        <v>743</v>
      </c>
      <c r="D33" s="349">
        <v>15522.237577253683</v>
      </c>
      <c r="E33" s="350">
        <v>1.1906581039508956E-2</v>
      </c>
      <c r="F33" s="351">
        <v>1.8328230134439238E-3</v>
      </c>
      <c r="G33" s="97"/>
      <c r="H33" s="97"/>
      <c r="J33" s="109"/>
      <c r="K33" s="109"/>
    </row>
    <row r="34" spans="2:11" ht="20.100000000000001" customHeight="1" x14ac:dyDescent="0.25">
      <c r="B34" s="347" t="s">
        <v>744</v>
      </c>
      <c r="C34" s="348" t="s">
        <v>745</v>
      </c>
      <c r="D34" s="349">
        <v>35224.652051869518</v>
      </c>
      <c r="E34" s="350">
        <v>2.7019633745246047E-2</v>
      </c>
      <c r="F34" s="351">
        <v>4.1592297888693791E-3</v>
      </c>
      <c r="G34" s="97"/>
      <c r="H34" s="97"/>
      <c r="J34" s="109"/>
      <c r="K34" s="109"/>
    </row>
    <row r="35" spans="2:11" ht="20.100000000000001" hidden="1" customHeight="1" x14ac:dyDescent="0.25">
      <c r="B35" s="352" t="s">
        <v>746</v>
      </c>
      <c r="C35" s="353" t="s">
        <v>573</v>
      </c>
      <c r="D35" s="349">
        <v>35224.652051869518</v>
      </c>
      <c r="E35" s="350">
        <v>2.7019633745246047E-2</v>
      </c>
      <c r="F35" s="354">
        <v>4.1592297888693791E-3</v>
      </c>
      <c r="G35" s="97"/>
      <c r="H35" s="97"/>
      <c r="J35" s="109"/>
      <c r="K35" s="109"/>
    </row>
    <row r="36" spans="2:11" ht="20.100000000000001" hidden="1" customHeight="1" x14ac:dyDescent="0.25">
      <c r="B36" s="355"/>
      <c r="C36" s="356"/>
      <c r="D36" s="349"/>
      <c r="E36" s="350"/>
      <c r="F36" s="354"/>
      <c r="G36" s="111"/>
      <c r="H36" s="97"/>
      <c r="J36" s="109"/>
      <c r="K36" s="109"/>
    </row>
    <row r="37" spans="2:11" ht="20.100000000000001" customHeight="1" x14ac:dyDescent="0.25">
      <c r="B37" s="357" t="s">
        <v>809</v>
      </c>
      <c r="C37" s="358" t="s">
        <v>770</v>
      </c>
      <c r="D37" s="359">
        <v>1188988.7160670636</v>
      </c>
      <c r="E37" s="360">
        <v>0.91203284529413375</v>
      </c>
      <c r="F37" s="361">
        <v>0.14039250917833329</v>
      </c>
      <c r="G37" s="97"/>
      <c r="H37" s="97"/>
      <c r="J37" s="109"/>
      <c r="K37" s="109"/>
    </row>
    <row r="38" spans="2:11" ht="20.100000000000001" hidden="1" customHeight="1" x14ac:dyDescent="0.25">
      <c r="B38" s="355"/>
      <c r="C38" s="356"/>
      <c r="D38" s="349"/>
      <c r="E38" s="350"/>
      <c r="F38" s="354"/>
      <c r="G38" s="97"/>
      <c r="H38" s="97"/>
      <c r="J38" s="109"/>
      <c r="K38" s="109"/>
    </row>
    <row r="39" spans="2:11" ht="20.100000000000001" hidden="1" customHeight="1" x14ac:dyDescent="0.25">
      <c r="B39" s="355"/>
      <c r="C39" s="356"/>
      <c r="D39" s="349"/>
      <c r="E39" s="350"/>
      <c r="F39" s="354"/>
      <c r="G39" s="97"/>
      <c r="H39" s="97"/>
      <c r="J39" s="109"/>
      <c r="K39" s="109"/>
    </row>
    <row r="40" spans="2:11" ht="20.100000000000001" customHeight="1" x14ac:dyDescent="0.25">
      <c r="B40" s="347" t="s">
        <v>772</v>
      </c>
      <c r="C40" s="348" t="s">
        <v>811</v>
      </c>
      <c r="D40" s="349">
        <v>925192.6324641793</v>
      </c>
      <c r="E40" s="350">
        <v>0.7096838326797722</v>
      </c>
      <c r="F40" s="351">
        <v>0.10924419499505772</v>
      </c>
      <c r="G40" s="97"/>
      <c r="H40" s="97"/>
      <c r="J40" s="109"/>
      <c r="K40" s="109"/>
    </row>
    <row r="41" spans="2:11" ht="20.100000000000001" hidden="1" customHeight="1" x14ac:dyDescent="0.25">
      <c r="B41" s="352" t="s">
        <v>773</v>
      </c>
      <c r="C41" s="353" t="s">
        <v>774</v>
      </c>
      <c r="D41" s="349">
        <v>802661</v>
      </c>
      <c r="E41" s="350">
        <v>0.61569398072853032</v>
      </c>
      <c r="F41" s="354">
        <v>9.4775997691835243E-2</v>
      </c>
      <c r="G41" s="97"/>
      <c r="H41" s="97"/>
      <c r="J41" s="109"/>
      <c r="K41" s="109"/>
    </row>
    <row r="42" spans="2:11" ht="20.100000000000001" hidden="1" customHeight="1" x14ac:dyDescent="0.25">
      <c r="B42" s="352" t="s">
        <v>775</v>
      </c>
      <c r="C42" s="353" t="s">
        <v>776</v>
      </c>
      <c r="D42" s="349">
        <v>122531.63246417935</v>
      </c>
      <c r="E42" s="350">
        <v>9.3989851951241932E-2</v>
      </c>
      <c r="F42" s="354">
        <v>1.4468197303222489E-2</v>
      </c>
      <c r="G42" s="97"/>
      <c r="J42" s="109"/>
      <c r="K42" s="109"/>
    </row>
    <row r="43" spans="2:11" ht="20.100000000000001" hidden="1" customHeight="1" x14ac:dyDescent="0.25">
      <c r="B43" s="355"/>
      <c r="C43" s="356"/>
      <c r="D43" s="349"/>
      <c r="E43" s="350"/>
      <c r="F43" s="354"/>
      <c r="J43" s="109"/>
      <c r="K43" s="109"/>
    </row>
    <row r="44" spans="2:11" ht="20.100000000000001" customHeight="1" x14ac:dyDescent="0.25">
      <c r="B44" s="357"/>
      <c r="C44" s="358" t="s">
        <v>747</v>
      </c>
      <c r="D44" s="359">
        <v>8078167.8996055536</v>
      </c>
      <c r="E44" s="360">
        <v>6.1964881202669293</v>
      </c>
      <c r="F44" s="361">
        <v>0.95384779154247368</v>
      </c>
      <c r="G44" s="133"/>
      <c r="H44" s="97"/>
      <c r="J44" s="109"/>
      <c r="K44" s="109"/>
    </row>
    <row r="45" spans="2:11" s="72" customFormat="1" ht="20.100000000000001" hidden="1" customHeight="1" x14ac:dyDescent="0.25">
      <c r="B45" s="363"/>
      <c r="C45" s="364"/>
      <c r="D45" s="349"/>
      <c r="E45" s="350"/>
      <c r="F45" s="354"/>
      <c r="G45" s="71"/>
      <c r="J45" s="109"/>
      <c r="K45" s="109"/>
    </row>
    <row r="46" spans="2:11" ht="20.100000000000001" hidden="1" customHeight="1" x14ac:dyDescent="0.25">
      <c r="B46" s="355"/>
      <c r="C46" s="356"/>
      <c r="D46" s="349"/>
      <c r="E46" s="350"/>
      <c r="F46" s="354"/>
      <c r="J46" s="109"/>
      <c r="K46" s="109"/>
    </row>
    <row r="47" spans="2:11" ht="20.100000000000001" customHeight="1" x14ac:dyDescent="0.25">
      <c r="B47" s="365" t="s">
        <v>786</v>
      </c>
      <c r="C47" s="366" t="s">
        <v>787</v>
      </c>
      <c r="D47" s="367">
        <v>-4639.2643494305303</v>
      </c>
      <c r="E47" s="368">
        <v>-3.55862205209028E-3</v>
      </c>
      <c r="F47" s="369">
        <v>-5.4779154247364896E-4</v>
      </c>
      <c r="J47" s="109"/>
      <c r="K47" s="109"/>
    </row>
    <row r="48" spans="2:11" ht="20.100000000000001" customHeight="1" x14ac:dyDescent="0.25">
      <c r="B48" s="357" t="s">
        <v>810</v>
      </c>
      <c r="C48" s="358" t="s">
        <v>788</v>
      </c>
      <c r="D48" s="359">
        <v>8073528.6352561228</v>
      </c>
      <c r="E48" s="360">
        <v>6.1929294982148395</v>
      </c>
      <c r="F48" s="361">
        <v>0.95330000000000004</v>
      </c>
      <c r="J48" s="109"/>
      <c r="K48" s="109"/>
    </row>
    <row r="49" spans="2:11" ht="20.100000000000001" hidden="1" customHeight="1" x14ac:dyDescent="0.25">
      <c r="B49" s="352"/>
      <c r="C49" s="353"/>
      <c r="D49" s="349"/>
      <c r="E49" s="350"/>
      <c r="F49" s="354">
        <v>0</v>
      </c>
      <c r="J49" s="109"/>
      <c r="K49" s="109"/>
    </row>
    <row r="50" spans="2:11" ht="20.100000000000001" customHeight="1" x14ac:dyDescent="0.25">
      <c r="B50" s="352"/>
      <c r="C50" s="353" t="s">
        <v>785</v>
      </c>
      <c r="D50" s="370">
        <v>395503.815447876</v>
      </c>
      <c r="E50" s="371">
        <v>0.30337753862019573</v>
      </c>
      <c r="F50" s="354">
        <v>4.6699999999999936E-2</v>
      </c>
      <c r="G50" s="133"/>
      <c r="J50" s="109"/>
      <c r="K50" s="109"/>
    </row>
    <row r="51" spans="2:11" ht="20.100000000000001" customHeight="1" x14ac:dyDescent="0.25">
      <c r="B51" s="357"/>
      <c r="C51" s="358" t="s">
        <v>748</v>
      </c>
      <c r="D51" s="359">
        <v>8469032.450703999</v>
      </c>
      <c r="E51" s="360">
        <v>6.4963070368350353</v>
      </c>
      <c r="F51" s="361">
        <v>1</v>
      </c>
      <c r="J51" s="109"/>
      <c r="K51" s="109"/>
    </row>
    <row r="52" spans="2:11" hidden="1" x14ac:dyDescent="0.2">
      <c r="D52" s="260"/>
      <c r="E52" s="260"/>
      <c r="F52" s="212"/>
      <c r="J52" s="109"/>
      <c r="K52" s="109"/>
    </row>
    <row r="53" spans="2:11" x14ac:dyDescent="0.2">
      <c r="D53" s="260"/>
      <c r="E53" s="260"/>
      <c r="F53" s="182"/>
      <c r="J53" s="109"/>
      <c r="K53" s="109"/>
    </row>
    <row r="54" spans="2:11" x14ac:dyDescent="0.2">
      <c r="D54" s="260"/>
      <c r="E54" s="260"/>
      <c r="F54" s="182"/>
      <c r="J54" s="109"/>
      <c r="K54" s="109"/>
    </row>
    <row r="55" spans="2:11" x14ac:dyDescent="0.2">
      <c r="C55" s="85" t="s">
        <v>768</v>
      </c>
      <c r="D55" s="292"/>
      <c r="E55" s="260"/>
      <c r="J55" s="109"/>
      <c r="K55" s="109"/>
    </row>
    <row r="56" spans="2:11" x14ac:dyDescent="0.2">
      <c r="C56" s="85" t="s">
        <v>749</v>
      </c>
      <c r="D56" s="292">
        <v>1248621</v>
      </c>
      <c r="E56" s="260">
        <v>1248621</v>
      </c>
      <c r="J56" s="109"/>
      <c r="K56" s="109"/>
    </row>
    <row r="57" spans="2:11" x14ac:dyDescent="0.2">
      <c r="C57" s="157" t="s">
        <v>777</v>
      </c>
      <c r="D57" s="297">
        <v>1303668.7463636363</v>
      </c>
      <c r="E57" s="260">
        <v>1303668.7463636363</v>
      </c>
      <c r="J57" s="109"/>
      <c r="K57" s="109"/>
    </row>
    <row r="58" spans="2:11" x14ac:dyDescent="0.2">
      <c r="D58" s="282"/>
      <c r="E58" s="260"/>
      <c r="H58" s="115"/>
      <c r="J58" s="109"/>
      <c r="K58" s="109"/>
    </row>
    <row r="59" spans="2:11" x14ac:dyDescent="0.2">
      <c r="C59" s="161" t="s">
        <v>750</v>
      </c>
      <c r="D59" s="289">
        <v>6.4963070368350353</v>
      </c>
      <c r="E59" s="289">
        <v>6.4963070368350353</v>
      </c>
      <c r="F59" s="212">
        <v>1</v>
      </c>
      <c r="G59" s="179">
        <v>0</v>
      </c>
    </row>
    <row r="66" spans="4:6" ht="21" x14ac:dyDescent="0.35">
      <c r="D66" s="375" t="s">
        <v>822</v>
      </c>
      <c r="E66" s="375"/>
      <c r="F66" s="375"/>
    </row>
    <row r="67" spans="4:6" ht="18.75" x14ac:dyDescent="0.3">
      <c r="D67" s="372" t="s">
        <v>812</v>
      </c>
      <c r="E67" s="373" t="s">
        <v>813</v>
      </c>
      <c r="F67" s="373" t="s">
        <v>814</v>
      </c>
    </row>
    <row r="68" spans="4:6" ht="18.75" x14ac:dyDescent="0.3">
      <c r="D68" s="372" t="s">
        <v>815</v>
      </c>
      <c r="E68" s="374">
        <f>'Estrutura de Custo Simplificada'!R7+'Estrutura de Custo Simplificada'!R61+'Estrutura de Custo Simplificada'!R73</f>
        <v>0.41825770971770082</v>
      </c>
      <c r="F68" s="373" t="s">
        <v>818</v>
      </c>
    </row>
    <row r="69" spans="4:6" ht="18.75" x14ac:dyDescent="0.3">
      <c r="D69" s="372" t="s">
        <v>816</v>
      </c>
      <c r="E69" s="374">
        <f>F10</f>
        <v>0.20287703232848234</v>
      </c>
      <c r="F69" s="373" t="s">
        <v>819</v>
      </c>
    </row>
    <row r="70" spans="4:6" ht="18.75" x14ac:dyDescent="0.3">
      <c r="D70" s="372" t="s">
        <v>131</v>
      </c>
      <c r="E70" s="374">
        <f>F13+F40</f>
        <v>0.27593854002582285</v>
      </c>
      <c r="F70" s="373" t="s">
        <v>820</v>
      </c>
    </row>
    <row r="71" spans="4:6" ht="18.75" x14ac:dyDescent="0.3">
      <c r="D71" s="372" t="s">
        <v>817</v>
      </c>
      <c r="E71" s="374">
        <f>1-E68-E69-E70</f>
        <v>0.10292671792799402</v>
      </c>
      <c r="F71" s="373" t="s">
        <v>821</v>
      </c>
    </row>
  </sheetData>
  <mergeCells count="1">
    <mergeCell ref="D66:F6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1"/>
  <sheetViews>
    <sheetView topLeftCell="A297" workbookViewId="0">
      <selection activeCell="A303" sqref="A303"/>
    </sheetView>
  </sheetViews>
  <sheetFormatPr defaultRowHeight="15" x14ac:dyDescent="0.25"/>
  <cols>
    <col min="1" max="1" width="15.28515625" customWidth="1"/>
    <col min="2" max="2" width="66.7109375" customWidth="1"/>
    <col min="3" max="15" width="13.7109375" customWidth="1"/>
    <col min="18" max="18" width="14" bestFit="1" customWidth="1"/>
    <col min="19" max="19" width="50.85546875" customWidth="1"/>
    <col min="20" max="20" width="11.7109375" bestFit="1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376" t="s">
        <v>0</v>
      </c>
      <c r="B2" s="377"/>
      <c r="C2" s="378" t="s">
        <v>1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5" ht="39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6" t="s">
        <v>16</v>
      </c>
    </row>
    <row r="4" spans="1:15" x14ac:dyDescent="0.25">
      <c r="A4" s="7">
        <v>1</v>
      </c>
      <c r="B4" s="8" t="s">
        <v>17</v>
      </c>
      <c r="C4" s="9">
        <v>2443621.5299999998</v>
      </c>
      <c r="D4" s="9">
        <v>2355556.4399999995</v>
      </c>
      <c r="E4" s="9">
        <v>2362285.8000000003</v>
      </c>
      <c r="F4" s="9">
        <v>2402188.1099999994</v>
      </c>
      <c r="G4" s="9">
        <v>2394601.6399999997</v>
      </c>
      <c r="H4" s="9">
        <v>2521957.88</v>
      </c>
      <c r="I4" s="9">
        <v>2508792.34</v>
      </c>
      <c r="J4" s="9">
        <v>2271606.1100000003</v>
      </c>
      <c r="K4" s="9">
        <v>2131722.81</v>
      </c>
      <c r="L4" s="9">
        <v>2364567.69</v>
      </c>
      <c r="M4" s="9">
        <v>2293901.8199999998</v>
      </c>
      <c r="N4" s="9">
        <v>2294114.11</v>
      </c>
      <c r="O4" s="9">
        <v>2294114.11</v>
      </c>
    </row>
    <row r="5" spans="1:15" x14ac:dyDescent="0.25">
      <c r="A5" s="8" t="s">
        <v>18</v>
      </c>
      <c r="B5" s="8" t="s">
        <v>19</v>
      </c>
      <c r="C5" s="10">
        <v>455140.30000000005</v>
      </c>
      <c r="D5" s="10">
        <v>407692.44</v>
      </c>
      <c r="E5" s="10">
        <v>444571.34</v>
      </c>
      <c r="F5" s="10">
        <v>507484.74999999994</v>
      </c>
      <c r="G5" s="10">
        <v>536869.02</v>
      </c>
      <c r="H5" s="10">
        <v>973780.44</v>
      </c>
      <c r="I5" s="10">
        <v>990417.91999999993</v>
      </c>
      <c r="J5" s="10">
        <v>782979.67000000016</v>
      </c>
      <c r="K5" s="10">
        <v>675647.04999999993</v>
      </c>
      <c r="L5" s="10">
        <v>941042.61</v>
      </c>
      <c r="M5" s="10">
        <v>896434.34</v>
      </c>
      <c r="N5" s="10">
        <v>885990.94</v>
      </c>
      <c r="O5" s="10">
        <v>885990.94</v>
      </c>
    </row>
    <row r="6" spans="1:15" x14ac:dyDescent="0.25">
      <c r="A6" s="8" t="s">
        <v>20</v>
      </c>
      <c r="B6" s="8" t="s">
        <v>21</v>
      </c>
      <c r="C6" s="10">
        <v>125298.45000000001</v>
      </c>
      <c r="D6" s="10">
        <v>104503.25</v>
      </c>
      <c r="E6" s="10">
        <v>160054.16</v>
      </c>
      <c r="F6" s="10">
        <v>172072.09</v>
      </c>
      <c r="G6" s="10">
        <v>177369.1</v>
      </c>
      <c r="H6" s="10">
        <v>64481.179999999993</v>
      </c>
      <c r="I6" s="10">
        <v>155578.27000000002</v>
      </c>
      <c r="J6" s="10">
        <v>81474.320000000007</v>
      </c>
      <c r="K6" s="10">
        <v>134780.54</v>
      </c>
      <c r="L6" s="10">
        <v>385119.85</v>
      </c>
      <c r="M6" s="10">
        <v>257680.08</v>
      </c>
      <c r="N6" s="10">
        <v>277030.68</v>
      </c>
      <c r="O6" s="10">
        <v>277030.68</v>
      </c>
    </row>
    <row r="7" spans="1:15" x14ac:dyDescent="0.25">
      <c r="A7" s="11" t="s">
        <v>22</v>
      </c>
      <c r="B7" s="11" t="s">
        <v>23</v>
      </c>
      <c r="C7" s="12">
        <v>36534.129999999997</v>
      </c>
      <c r="D7" s="12">
        <v>12596.22</v>
      </c>
      <c r="E7" s="12">
        <v>18934.68</v>
      </c>
      <c r="F7" s="12">
        <v>38127.82</v>
      </c>
      <c r="G7" s="12">
        <v>36415.54</v>
      </c>
      <c r="H7" s="12">
        <v>28640.3</v>
      </c>
      <c r="I7" s="12">
        <v>33998.68</v>
      </c>
      <c r="J7" s="12">
        <v>63279.08</v>
      </c>
      <c r="K7" s="12">
        <v>126528.2</v>
      </c>
      <c r="L7" s="12">
        <v>378929.97</v>
      </c>
      <c r="M7" s="12">
        <v>239479.74</v>
      </c>
      <c r="N7" s="12">
        <v>248882.79</v>
      </c>
      <c r="O7" s="10">
        <v>248882.79</v>
      </c>
    </row>
    <row r="8" spans="1:15" x14ac:dyDescent="0.25">
      <c r="A8" s="11" t="s">
        <v>24</v>
      </c>
      <c r="B8" s="11" t="s">
        <v>25</v>
      </c>
      <c r="C8" s="12">
        <v>1</v>
      </c>
      <c r="D8" s="12">
        <v>40914.620000000003</v>
      </c>
      <c r="E8" s="12">
        <v>100155.61</v>
      </c>
      <c r="F8" s="12">
        <v>103193.15</v>
      </c>
      <c r="G8" s="12">
        <v>78688.94</v>
      </c>
      <c r="H8" s="12">
        <v>15361.68</v>
      </c>
      <c r="I8" s="12">
        <v>26386.57</v>
      </c>
      <c r="J8" s="12">
        <v>16884.05</v>
      </c>
      <c r="K8" s="12">
        <v>4684.58</v>
      </c>
      <c r="L8" s="12">
        <v>2077.1999999999998</v>
      </c>
      <c r="M8" s="12">
        <v>2417.69</v>
      </c>
      <c r="N8" s="12">
        <v>14243.29</v>
      </c>
      <c r="O8" s="10">
        <v>14243.29</v>
      </c>
    </row>
    <row r="9" spans="1:15" x14ac:dyDescent="0.25">
      <c r="A9" s="11" t="s">
        <v>26</v>
      </c>
      <c r="B9" s="11" t="s">
        <v>27</v>
      </c>
      <c r="C9" s="12">
        <v>88763.32</v>
      </c>
      <c r="D9" s="12">
        <v>50992.41</v>
      </c>
      <c r="E9" s="12">
        <v>40963.870000000003</v>
      </c>
      <c r="F9" s="12">
        <v>30751.119999999999</v>
      </c>
      <c r="G9" s="12">
        <v>62264.62</v>
      </c>
      <c r="H9" s="12">
        <v>20479.2</v>
      </c>
      <c r="I9" s="12">
        <v>95193.02</v>
      </c>
      <c r="J9" s="12">
        <v>1311.19</v>
      </c>
      <c r="K9" s="12">
        <v>3567.76</v>
      </c>
      <c r="L9" s="12">
        <v>4112.68</v>
      </c>
      <c r="M9" s="12">
        <v>15782.65</v>
      </c>
      <c r="N9" s="12">
        <v>13904.6</v>
      </c>
      <c r="O9" s="10">
        <v>13904.6</v>
      </c>
    </row>
    <row r="10" spans="1:15" x14ac:dyDescent="0.25">
      <c r="A10" s="8" t="s">
        <v>28</v>
      </c>
      <c r="B10" s="8" t="s">
        <v>29</v>
      </c>
      <c r="C10" s="13">
        <v>258848.2</v>
      </c>
      <c r="D10" s="13">
        <v>232738.45</v>
      </c>
      <c r="E10" s="13">
        <v>214609.35</v>
      </c>
      <c r="F10" s="13">
        <v>265462.11</v>
      </c>
      <c r="G10" s="13">
        <v>289234.91000000003</v>
      </c>
      <c r="H10" s="13">
        <v>838719.79</v>
      </c>
      <c r="I10" s="13">
        <v>763945.72</v>
      </c>
      <c r="J10" s="13">
        <v>630442.58000000007</v>
      </c>
      <c r="K10" s="13">
        <v>469695.05999999994</v>
      </c>
      <c r="L10" s="13">
        <v>509642.63</v>
      </c>
      <c r="M10" s="13">
        <v>592474.13</v>
      </c>
      <c r="N10" s="13">
        <v>562462.77</v>
      </c>
      <c r="O10" s="10">
        <v>562462.77</v>
      </c>
    </row>
    <row r="11" spans="1:15" x14ac:dyDescent="0.25">
      <c r="A11" s="11" t="s">
        <v>30</v>
      </c>
      <c r="B11" s="11" t="s">
        <v>31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11" t="s">
        <v>32</v>
      </c>
      <c r="B12" s="11" t="s">
        <v>33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0">
        <v>0</v>
      </c>
    </row>
    <row r="13" spans="1:15" x14ac:dyDescent="0.25">
      <c r="A13" s="11" t="s">
        <v>34</v>
      </c>
      <c r="B13" s="11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0">
        <v>0</v>
      </c>
    </row>
    <row r="14" spans="1:15" x14ac:dyDescent="0.25">
      <c r="A14" s="11" t="s">
        <v>36</v>
      </c>
      <c r="B14" s="11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0">
        <v>0</v>
      </c>
    </row>
    <row r="15" spans="1:15" x14ac:dyDescent="0.25">
      <c r="A15" s="11" t="s">
        <v>38</v>
      </c>
      <c r="B15" s="11" t="s">
        <v>39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0">
        <v>0</v>
      </c>
    </row>
    <row r="16" spans="1:15" x14ac:dyDescent="0.25">
      <c r="A16" s="11" t="s">
        <v>40</v>
      </c>
      <c r="B16" s="11" t="s">
        <v>41</v>
      </c>
      <c r="C16" s="10">
        <v>258848.2</v>
      </c>
      <c r="D16" s="10">
        <v>232738.45</v>
      </c>
      <c r="E16" s="10">
        <v>214609.35</v>
      </c>
      <c r="F16" s="10">
        <v>265462.11</v>
      </c>
      <c r="G16" s="10">
        <v>289234.91000000003</v>
      </c>
      <c r="H16" s="10">
        <v>838719.79</v>
      </c>
      <c r="I16" s="10">
        <v>763945.72</v>
      </c>
      <c r="J16" s="10">
        <v>630442.58000000007</v>
      </c>
      <c r="K16" s="10">
        <v>469695.05999999994</v>
      </c>
      <c r="L16" s="10">
        <v>509642.63</v>
      </c>
      <c r="M16" s="10">
        <v>592474.13</v>
      </c>
      <c r="N16" s="10">
        <v>562462.77</v>
      </c>
      <c r="O16" s="10">
        <v>562462.77</v>
      </c>
    </row>
    <row r="17" spans="1:15" x14ac:dyDescent="0.25">
      <c r="A17" s="11" t="s">
        <v>42</v>
      </c>
      <c r="B17" s="11" t="s">
        <v>43</v>
      </c>
      <c r="C17" s="12">
        <v>181788.75</v>
      </c>
      <c r="D17" s="12">
        <v>162272.54</v>
      </c>
      <c r="E17" s="12">
        <v>144257.66</v>
      </c>
      <c r="F17" s="12">
        <v>180827.40999999997</v>
      </c>
      <c r="G17" s="12">
        <v>197359.22</v>
      </c>
      <c r="H17" s="12">
        <v>249191.40000000002</v>
      </c>
      <c r="I17" s="12">
        <v>266634.90999999997</v>
      </c>
      <c r="J17" s="12">
        <v>265699.96000000002</v>
      </c>
      <c r="K17" s="12">
        <v>286986.43</v>
      </c>
      <c r="L17" s="12">
        <v>297685.80000000005</v>
      </c>
      <c r="M17" s="12">
        <v>303554.34000000003</v>
      </c>
      <c r="N17" s="12">
        <v>315680.36</v>
      </c>
      <c r="O17" s="10">
        <v>315680.36</v>
      </c>
    </row>
    <row r="18" spans="1:15" x14ac:dyDescent="0.25">
      <c r="A18" s="11" t="s">
        <v>44</v>
      </c>
      <c r="B18" s="11" t="s">
        <v>45</v>
      </c>
      <c r="C18" s="12">
        <v>28653.78</v>
      </c>
      <c r="D18" s="12">
        <v>22002.79</v>
      </c>
      <c r="E18" s="12">
        <v>21888.42</v>
      </c>
      <c r="F18" s="12">
        <v>36171.43</v>
      </c>
      <c r="G18" s="12">
        <v>43412.420000000006</v>
      </c>
      <c r="H18" s="12">
        <v>53902.95</v>
      </c>
      <c r="I18" s="12">
        <v>46681.21</v>
      </c>
      <c r="J18" s="12">
        <v>58085.63</v>
      </c>
      <c r="K18" s="12">
        <v>47280.06</v>
      </c>
      <c r="L18" s="12">
        <v>51528.12</v>
      </c>
      <c r="M18" s="12">
        <v>97950.32</v>
      </c>
      <c r="N18" s="12">
        <v>53185.520000000004</v>
      </c>
      <c r="O18" s="10">
        <v>53185.520000000004</v>
      </c>
    </row>
    <row r="19" spans="1:15" x14ac:dyDescent="0.25">
      <c r="A19" s="11" t="s">
        <v>46</v>
      </c>
      <c r="B19" s="11" t="s">
        <v>47</v>
      </c>
      <c r="C19" s="12">
        <v>48405.67</v>
      </c>
      <c r="D19" s="12">
        <v>48463.12</v>
      </c>
      <c r="E19" s="12">
        <v>48463.27</v>
      </c>
      <c r="F19" s="12">
        <v>48463.27</v>
      </c>
      <c r="G19" s="12">
        <v>48463.27</v>
      </c>
      <c r="H19" s="12">
        <v>48467.47</v>
      </c>
      <c r="I19" s="12">
        <v>48471.63</v>
      </c>
      <c r="J19" s="12">
        <v>48499.02</v>
      </c>
      <c r="K19" s="12">
        <v>48500.35</v>
      </c>
      <c r="L19" s="12">
        <v>48500.49</v>
      </c>
      <c r="M19" s="12">
        <v>48500.49</v>
      </c>
      <c r="N19" s="12">
        <v>48500.74</v>
      </c>
      <c r="O19" s="10">
        <v>48500.74</v>
      </c>
    </row>
    <row r="20" spans="1:15" x14ac:dyDescent="0.25">
      <c r="A20" s="11" t="s">
        <v>48</v>
      </c>
      <c r="B20" s="11" t="s">
        <v>49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v>0</v>
      </c>
    </row>
    <row r="21" spans="1:15" x14ac:dyDescent="0.25">
      <c r="A21" s="11" t="s">
        <v>50</v>
      </c>
      <c r="B21" s="11" t="s">
        <v>51</v>
      </c>
      <c r="C21" s="12"/>
      <c r="D21" s="12"/>
      <c r="E21" s="12"/>
      <c r="F21" s="12"/>
      <c r="G21" s="12"/>
      <c r="H21" s="12">
        <v>487157.97</v>
      </c>
      <c r="I21" s="12">
        <v>402157.97</v>
      </c>
      <c r="J21" s="12">
        <v>258157.97</v>
      </c>
      <c r="K21" s="12">
        <v>86928.22</v>
      </c>
      <c r="L21" s="12">
        <v>111928.22</v>
      </c>
      <c r="M21" s="12">
        <v>142468.97999999998</v>
      </c>
      <c r="N21" s="12">
        <v>145096.15</v>
      </c>
      <c r="O21" s="10">
        <v>145096.15</v>
      </c>
    </row>
    <row r="22" spans="1:15" x14ac:dyDescent="0.25">
      <c r="A22" s="11" t="s">
        <v>52</v>
      </c>
      <c r="B22" s="11" t="s">
        <v>53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v>0</v>
      </c>
    </row>
    <row r="23" spans="1:15" x14ac:dyDescent="0.25">
      <c r="A23" s="11" t="s">
        <v>54</v>
      </c>
      <c r="B23" s="11" t="s">
        <v>55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0">
        <v>0</v>
      </c>
    </row>
    <row r="24" spans="1:15" x14ac:dyDescent="0.25">
      <c r="A24" s="11" t="s">
        <v>56</v>
      </c>
      <c r="B24" s="11" t="s">
        <v>57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0">
        <v>0</v>
      </c>
    </row>
    <row r="25" spans="1:15" x14ac:dyDescent="0.25">
      <c r="A25" s="11" t="s">
        <v>58</v>
      </c>
      <c r="B25" s="11" t="s">
        <v>57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0">
        <v>0</v>
      </c>
    </row>
    <row r="26" spans="1:15" x14ac:dyDescent="0.25">
      <c r="A26" s="11" t="s">
        <v>59</v>
      </c>
      <c r="B26" s="11" t="s">
        <v>60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1:15" x14ac:dyDescent="0.25">
      <c r="A27" s="11" t="s">
        <v>61</v>
      </c>
      <c r="B27" s="11" t="s">
        <v>62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x14ac:dyDescent="0.25">
      <c r="A28" s="11" t="s">
        <v>63</v>
      </c>
      <c r="B28" s="11" t="s">
        <v>64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>
        <v>0</v>
      </c>
    </row>
    <row r="29" spans="1:15" x14ac:dyDescent="0.25">
      <c r="A29" s="11" t="s">
        <v>65</v>
      </c>
      <c r="B29" s="11" t="s">
        <v>66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0">
        <v>0</v>
      </c>
    </row>
    <row r="30" spans="1:15" x14ac:dyDescent="0.25">
      <c r="A30" s="11" t="s">
        <v>67</v>
      </c>
      <c r="B30" s="11" t="s">
        <v>68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0">
        <v>0</v>
      </c>
    </row>
    <row r="31" spans="1:15" x14ac:dyDescent="0.25">
      <c r="A31" s="11" t="s">
        <v>69</v>
      </c>
      <c r="B31" s="11" t="s">
        <v>70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>
        <v>0</v>
      </c>
    </row>
    <row r="32" spans="1:15" x14ac:dyDescent="0.25">
      <c r="A32" s="11" t="s">
        <v>71</v>
      </c>
      <c r="B32" s="11" t="s">
        <v>72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x14ac:dyDescent="0.25">
      <c r="A33" s="11" t="s">
        <v>73</v>
      </c>
      <c r="B33" s="11" t="s">
        <v>64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0">
        <v>0</v>
      </c>
    </row>
    <row r="34" spans="1:15" x14ac:dyDescent="0.25">
      <c r="A34" s="11" t="s">
        <v>74</v>
      </c>
      <c r="B34" s="11" t="s">
        <v>66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0">
        <v>0</v>
      </c>
    </row>
    <row r="35" spans="1:15" x14ac:dyDescent="0.25">
      <c r="A35" s="11" t="s">
        <v>75</v>
      </c>
      <c r="B35" s="11" t="s">
        <v>68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0">
        <v>0</v>
      </c>
    </row>
    <row r="36" spans="1:15" x14ac:dyDescent="0.25">
      <c r="A36" s="11" t="s">
        <v>76</v>
      </c>
      <c r="B36" s="11" t="s">
        <v>70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0">
        <v>0</v>
      </c>
    </row>
    <row r="37" spans="1:15" x14ac:dyDescent="0.25">
      <c r="A37" s="11" t="s">
        <v>77</v>
      </c>
      <c r="B37" s="11" t="s">
        <v>78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">
        <v>0</v>
      </c>
    </row>
    <row r="38" spans="1:15" x14ac:dyDescent="0.25">
      <c r="A38" s="11" t="s">
        <v>79</v>
      </c>
      <c r="B38" s="11" t="s">
        <v>80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0">
        <v>0</v>
      </c>
    </row>
    <row r="39" spans="1:15" x14ac:dyDescent="0.25">
      <c r="A39" s="11" t="s">
        <v>81</v>
      </c>
      <c r="B39" s="11" t="s">
        <v>82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0">
        <v>0</v>
      </c>
    </row>
    <row r="40" spans="1:15" x14ac:dyDescent="0.25">
      <c r="A40" s="11" t="s">
        <v>83</v>
      </c>
      <c r="B40" s="11" t="s">
        <v>84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0">
        <v>0</v>
      </c>
    </row>
    <row r="41" spans="1:15" x14ac:dyDescent="0.25">
      <c r="A41" s="8" t="s">
        <v>85</v>
      </c>
      <c r="B41" s="8" t="s">
        <v>86</v>
      </c>
      <c r="C41" s="13">
        <v>70993.649999999994</v>
      </c>
      <c r="D41" s="13">
        <v>70450.740000000005</v>
      </c>
      <c r="E41" s="13">
        <v>69907.83</v>
      </c>
      <c r="F41" s="13">
        <v>69950.55</v>
      </c>
      <c r="G41" s="13">
        <v>70265.010000000009</v>
      </c>
      <c r="H41" s="13">
        <v>70579.47</v>
      </c>
      <c r="I41" s="13">
        <v>70893.929999999993</v>
      </c>
      <c r="J41" s="13">
        <v>71062.76999999999</v>
      </c>
      <c r="K41" s="13">
        <v>71171.45</v>
      </c>
      <c r="L41" s="13">
        <v>46280.13</v>
      </c>
      <c r="M41" s="13">
        <v>46280.13</v>
      </c>
      <c r="N41" s="13">
        <v>46497.49</v>
      </c>
      <c r="O41" s="10">
        <v>46497.49</v>
      </c>
    </row>
    <row r="42" spans="1:15" x14ac:dyDescent="0.25">
      <c r="A42" s="11" t="s">
        <v>87</v>
      </c>
      <c r="B42" s="11" t="s">
        <v>88</v>
      </c>
      <c r="C42" s="12">
        <v>70993.649999999994</v>
      </c>
      <c r="D42" s="12">
        <v>70450.740000000005</v>
      </c>
      <c r="E42" s="12">
        <v>69907.83</v>
      </c>
      <c r="F42" s="12">
        <v>69950.55</v>
      </c>
      <c r="G42" s="12">
        <v>70265.010000000009</v>
      </c>
      <c r="H42" s="12">
        <v>70579.47</v>
      </c>
      <c r="I42" s="12">
        <v>70893.929999999993</v>
      </c>
      <c r="J42" s="12">
        <v>71062.76999999999</v>
      </c>
      <c r="K42" s="12">
        <v>71171.45</v>
      </c>
      <c r="L42" s="12">
        <v>46280.13</v>
      </c>
      <c r="M42" s="12">
        <v>46280.13</v>
      </c>
      <c r="N42" s="12">
        <v>46497.49</v>
      </c>
      <c r="O42" s="10">
        <v>46497.49</v>
      </c>
    </row>
    <row r="43" spans="1:15" x14ac:dyDescent="0.25">
      <c r="A43" s="8" t="s">
        <v>89</v>
      </c>
      <c r="B43" s="8" t="s">
        <v>90</v>
      </c>
      <c r="C43" s="13">
        <v>1988481.2299999997</v>
      </c>
      <c r="D43" s="13">
        <v>1947863.9999999993</v>
      </c>
      <c r="E43" s="13">
        <v>1917714.4600000002</v>
      </c>
      <c r="F43" s="13">
        <v>1894703.3599999996</v>
      </c>
      <c r="G43" s="13">
        <v>1857732.6199999999</v>
      </c>
      <c r="H43" s="13">
        <v>1548177.4400000002</v>
      </c>
      <c r="I43" s="13">
        <v>1518374.42</v>
      </c>
      <c r="J43" s="13">
        <v>1488626.44</v>
      </c>
      <c r="K43" s="13">
        <v>1456075.76</v>
      </c>
      <c r="L43" s="13">
        <v>1423525.08</v>
      </c>
      <c r="M43" s="13">
        <v>1397467.48</v>
      </c>
      <c r="N43" s="13">
        <v>1408123.17</v>
      </c>
      <c r="O43" s="10">
        <v>1408123.17</v>
      </c>
    </row>
    <row r="44" spans="1:15" x14ac:dyDescent="0.25">
      <c r="A44" s="8" t="s">
        <v>91</v>
      </c>
      <c r="B44" s="8" t="s">
        <v>92</v>
      </c>
      <c r="C44" s="13">
        <v>96595.930000000008</v>
      </c>
      <c r="D44" s="13">
        <v>92869.63</v>
      </c>
      <c r="E44" s="13">
        <v>89124.21</v>
      </c>
      <c r="F44" s="13">
        <v>87747.349999999991</v>
      </c>
      <c r="G44" s="13">
        <v>81642.929999999993</v>
      </c>
      <c r="H44" s="13">
        <v>77907.069999999992</v>
      </c>
      <c r="I44" s="13">
        <v>74161.650000000009</v>
      </c>
      <c r="J44" s="13">
        <v>70471.27</v>
      </c>
      <c r="K44" s="13">
        <v>63978.19</v>
      </c>
      <c r="L44" s="13">
        <v>57485.11</v>
      </c>
      <c r="M44" s="13">
        <v>57485.11</v>
      </c>
      <c r="N44" s="13">
        <v>47995.69</v>
      </c>
      <c r="O44" s="10">
        <v>47995.69</v>
      </c>
    </row>
    <row r="45" spans="1:15" x14ac:dyDescent="0.25">
      <c r="A45" s="11" t="s">
        <v>93</v>
      </c>
      <c r="B45" s="11" t="s">
        <v>94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1:15" x14ac:dyDescent="0.25">
      <c r="A46" s="11" t="s">
        <v>95</v>
      </c>
      <c r="B46" s="11" t="s">
        <v>33</v>
      </c>
      <c r="C46" s="15"/>
      <c r="D46" s="15"/>
      <c r="E46" s="15"/>
      <c r="F46" s="15"/>
      <c r="G46" s="15"/>
      <c r="H46" s="15"/>
      <c r="I46" s="16"/>
      <c r="J46" s="16"/>
      <c r="K46" s="16"/>
      <c r="L46" s="14"/>
      <c r="M46" s="14"/>
      <c r="N46" s="14"/>
      <c r="O46" s="10">
        <v>0</v>
      </c>
    </row>
    <row r="47" spans="1:15" x14ac:dyDescent="0.25">
      <c r="A47" s="11" t="s">
        <v>96</v>
      </c>
      <c r="B47" s="11" t="s">
        <v>35</v>
      </c>
      <c r="C47" s="15"/>
      <c r="D47" s="15"/>
      <c r="E47" s="15"/>
      <c r="F47" s="15"/>
      <c r="G47" s="15"/>
      <c r="H47" s="15"/>
      <c r="I47" s="16"/>
      <c r="J47" s="16"/>
      <c r="K47" s="16"/>
      <c r="L47" s="14"/>
      <c r="M47" s="14"/>
      <c r="N47" s="14"/>
      <c r="O47" s="10">
        <v>0</v>
      </c>
    </row>
    <row r="48" spans="1:15" x14ac:dyDescent="0.25">
      <c r="A48" s="11" t="s">
        <v>97</v>
      </c>
      <c r="B48" s="11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2"/>
      <c r="M48" s="12"/>
      <c r="N48" s="12"/>
      <c r="O48" s="10">
        <v>0</v>
      </c>
    </row>
    <row r="49" spans="1:20" x14ac:dyDescent="0.25">
      <c r="A49" s="11" t="s">
        <v>98</v>
      </c>
      <c r="B49" s="11" t="s">
        <v>47</v>
      </c>
      <c r="C49" s="16"/>
      <c r="D49" s="16"/>
      <c r="E49" s="16"/>
      <c r="F49" s="16"/>
      <c r="G49" s="16"/>
      <c r="H49" s="16"/>
      <c r="I49" s="16"/>
      <c r="J49" s="16"/>
      <c r="K49" s="16"/>
      <c r="L49" s="12"/>
      <c r="M49" s="12"/>
      <c r="N49" s="12"/>
      <c r="O49" s="10">
        <v>0</v>
      </c>
    </row>
    <row r="50" spans="1:20" x14ac:dyDescent="0.25">
      <c r="A50" s="11" t="s">
        <v>99</v>
      </c>
      <c r="B50" s="11" t="s">
        <v>100</v>
      </c>
      <c r="C50" s="16"/>
      <c r="D50" s="16"/>
      <c r="E50" s="16"/>
      <c r="F50" s="16"/>
      <c r="G50" s="16"/>
      <c r="H50" s="16"/>
      <c r="I50" s="16"/>
      <c r="J50" s="16"/>
      <c r="K50" s="16"/>
      <c r="L50" s="12"/>
      <c r="M50" s="12"/>
      <c r="N50" s="12"/>
      <c r="O50" s="10">
        <v>0</v>
      </c>
    </row>
    <row r="51" spans="1:20" x14ac:dyDescent="0.25">
      <c r="A51" s="11" t="s">
        <v>101</v>
      </c>
      <c r="B51" s="11" t="s">
        <v>102</v>
      </c>
      <c r="C51" s="14"/>
      <c r="D51" s="14"/>
      <c r="E51" s="14"/>
      <c r="F51" s="14">
        <v>2359</v>
      </c>
      <c r="G51" s="14"/>
      <c r="H51" s="14"/>
      <c r="I51" s="14"/>
      <c r="J51" s="15"/>
      <c r="K51" s="15"/>
      <c r="L51" s="14"/>
      <c r="M51" s="14"/>
      <c r="N51" s="14"/>
      <c r="O51" s="10">
        <v>0</v>
      </c>
    </row>
    <row r="52" spans="1:20" x14ac:dyDescent="0.25">
      <c r="A52" s="11" t="s">
        <v>103</v>
      </c>
      <c r="B52" s="11" t="s">
        <v>55</v>
      </c>
      <c r="C52" s="16"/>
      <c r="D52" s="16"/>
      <c r="E52" s="16"/>
      <c r="F52" s="16"/>
      <c r="G52" s="16"/>
      <c r="H52" s="16"/>
      <c r="I52" s="16"/>
      <c r="J52" s="16"/>
      <c r="K52" s="16"/>
      <c r="L52" s="12"/>
      <c r="M52" s="12"/>
      <c r="N52" s="12"/>
      <c r="O52" s="10">
        <v>0</v>
      </c>
    </row>
    <row r="53" spans="1:20" x14ac:dyDescent="0.25">
      <c r="A53" s="11" t="s">
        <v>104</v>
      </c>
      <c r="B53" s="11" t="s">
        <v>105</v>
      </c>
      <c r="C53" s="16"/>
      <c r="D53" s="16"/>
      <c r="E53" s="16"/>
      <c r="F53" s="16"/>
      <c r="G53" s="16"/>
      <c r="H53" s="16"/>
      <c r="I53" s="16"/>
      <c r="J53" s="16"/>
      <c r="K53" s="16"/>
      <c r="L53" s="12"/>
      <c r="M53" s="12"/>
      <c r="N53" s="12"/>
      <c r="O53" s="10">
        <v>0</v>
      </c>
    </row>
    <row r="54" spans="1:20" x14ac:dyDescent="0.25">
      <c r="A54" s="11" t="s">
        <v>106</v>
      </c>
      <c r="B54" s="11" t="s">
        <v>107</v>
      </c>
      <c r="C54" s="16"/>
      <c r="D54" s="16"/>
      <c r="E54" s="16"/>
      <c r="F54" s="16"/>
      <c r="G54" s="16"/>
      <c r="H54" s="16"/>
      <c r="I54" s="16"/>
      <c r="J54" s="16"/>
      <c r="K54" s="16"/>
      <c r="L54" s="12"/>
      <c r="M54" s="12"/>
      <c r="N54" s="12"/>
      <c r="O54" s="10">
        <v>0</v>
      </c>
    </row>
    <row r="55" spans="1:20" x14ac:dyDescent="0.25">
      <c r="A55" s="11" t="s">
        <v>108</v>
      </c>
      <c r="B55" s="11" t="s">
        <v>41</v>
      </c>
      <c r="C55" s="12">
        <v>94614.69</v>
      </c>
      <c r="D55" s="12">
        <v>91165.63</v>
      </c>
      <c r="E55" s="12">
        <v>87716.57</v>
      </c>
      <c r="F55" s="12">
        <v>84267.51</v>
      </c>
      <c r="G55" s="12">
        <v>80818.45</v>
      </c>
      <c r="H55" s="12">
        <v>77369.39</v>
      </c>
      <c r="I55" s="12">
        <v>73920.33</v>
      </c>
      <c r="J55" s="12">
        <v>70471.27</v>
      </c>
      <c r="K55" s="12">
        <v>63978.19</v>
      </c>
      <c r="L55" s="12">
        <v>57485.11</v>
      </c>
      <c r="M55" s="12">
        <v>57485.11</v>
      </c>
      <c r="N55" s="12">
        <v>47995.69</v>
      </c>
      <c r="O55" s="10">
        <v>47995.69</v>
      </c>
    </row>
    <row r="56" spans="1:20" x14ac:dyDescent="0.25">
      <c r="A56" s="11" t="s">
        <v>109</v>
      </c>
      <c r="B56" s="11" t="s">
        <v>88</v>
      </c>
      <c r="C56" s="12">
        <v>1981.24</v>
      </c>
      <c r="D56" s="12">
        <v>1704</v>
      </c>
      <c r="E56" s="12">
        <v>1407.64</v>
      </c>
      <c r="F56" s="12">
        <v>1120.8399999999999</v>
      </c>
      <c r="G56" s="12">
        <v>824.48</v>
      </c>
      <c r="H56" s="12">
        <v>537.67999999999995</v>
      </c>
      <c r="I56" s="12">
        <v>241.32</v>
      </c>
      <c r="J56" s="12"/>
      <c r="K56" s="12"/>
      <c r="L56" s="12"/>
      <c r="M56" s="12"/>
      <c r="N56" s="12"/>
      <c r="O56" s="10">
        <v>537.67999999999995</v>
      </c>
    </row>
    <row r="57" spans="1:20" x14ac:dyDescent="0.25">
      <c r="A57" s="8" t="s">
        <v>110</v>
      </c>
      <c r="B57" s="8" t="s">
        <v>111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0">
        <v>0</v>
      </c>
    </row>
    <row r="58" spans="1:20" x14ac:dyDescent="0.25">
      <c r="A58" s="11" t="s">
        <v>112</v>
      </c>
      <c r="B58" s="11" t="s">
        <v>113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0">
        <v>0</v>
      </c>
    </row>
    <row r="59" spans="1:20" x14ac:dyDescent="0.25">
      <c r="A59" s="11" t="s">
        <v>114</v>
      </c>
      <c r="B59" s="11" t="s">
        <v>115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">
        <v>0</v>
      </c>
    </row>
    <row r="60" spans="1:20" x14ac:dyDescent="0.25">
      <c r="A60" s="11" t="s">
        <v>116</v>
      </c>
      <c r="B60" s="11" t="s">
        <v>117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0">
        <v>0</v>
      </c>
      <c r="R60">
        <v>2021</v>
      </c>
    </row>
    <row r="61" spans="1:20" x14ac:dyDescent="0.25">
      <c r="A61" s="8" t="s">
        <v>118</v>
      </c>
      <c r="B61" s="8" t="s">
        <v>119</v>
      </c>
      <c r="C61" s="10">
        <v>1891315.4899999998</v>
      </c>
      <c r="D61" s="10">
        <v>1854441.2299999995</v>
      </c>
      <c r="E61" s="10">
        <v>1828053.7800000003</v>
      </c>
      <c r="F61" s="10">
        <v>1806436.2099999995</v>
      </c>
      <c r="G61" s="10">
        <v>1775586.56</v>
      </c>
      <c r="H61" s="10">
        <v>1469783.9100000001</v>
      </c>
      <c r="I61" s="10">
        <v>1443742.98</v>
      </c>
      <c r="J61" s="10">
        <v>1417702.0499999998</v>
      </c>
      <c r="K61" s="10">
        <v>1391661.12</v>
      </c>
      <c r="L61" s="10">
        <v>1365620.19</v>
      </c>
      <c r="M61" s="10">
        <v>1339579.2599999998</v>
      </c>
      <c r="N61" s="10">
        <v>1359741.04</v>
      </c>
      <c r="O61" s="10">
        <v>1359741.04</v>
      </c>
      <c r="R61" t="s">
        <v>118</v>
      </c>
      <c r="S61" t="s">
        <v>119</v>
      </c>
      <c r="T61" s="117">
        <v>1359741.04</v>
      </c>
    </row>
    <row r="62" spans="1:20" x14ac:dyDescent="0.25">
      <c r="A62" s="11" t="s">
        <v>120</v>
      </c>
      <c r="B62" s="11" t="s">
        <v>121</v>
      </c>
      <c r="C62" s="13">
        <v>5217094.21</v>
      </c>
      <c r="D62" s="13">
        <v>5217094.21</v>
      </c>
      <c r="E62" s="13">
        <v>5217094.21</v>
      </c>
      <c r="F62" s="13">
        <v>5217094.21</v>
      </c>
      <c r="G62" s="13">
        <v>5217094.21</v>
      </c>
      <c r="H62" s="13">
        <v>3917094.21</v>
      </c>
      <c r="I62" s="13">
        <v>3917094.21</v>
      </c>
      <c r="J62" s="13">
        <v>3917094.21</v>
      </c>
      <c r="K62" s="13">
        <v>3917094.21</v>
      </c>
      <c r="L62" s="13">
        <v>3917094.21</v>
      </c>
      <c r="M62" s="13">
        <v>3917094.21</v>
      </c>
      <c r="N62" s="13">
        <v>3963334.21</v>
      </c>
      <c r="O62" s="10">
        <v>3963334.21</v>
      </c>
      <c r="R62" t="s">
        <v>120</v>
      </c>
      <c r="S62" t="s">
        <v>121</v>
      </c>
      <c r="T62" s="117">
        <v>3963334.21</v>
      </c>
    </row>
    <row r="63" spans="1:20" x14ac:dyDescent="0.25">
      <c r="A63" s="11" t="s">
        <v>122</v>
      </c>
      <c r="B63" s="11" t="s">
        <v>123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R63" t="s">
        <v>122</v>
      </c>
      <c r="S63" t="s">
        <v>123</v>
      </c>
      <c r="T63" s="117">
        <v>0</v>
      </c>
    </row>
    <row r="64" spans="1:20" x14ac:dyDescent="0.25">
      <c r="A64" s="11" t="s">
        <v>124</v>
      </c>
      <c r="B64" s="11" t="s">
        <v>125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0">
        <v>0</v>
      </c>
      <c r="R64" t="s">
        <v>124</v>
      </c>
      <c r="S64" t="s">
        <v>125</v>
      </c>
      <c r="T64" s="117">
        <v>0</v>
      </c>
    </row>
    <row r="65" spans="1:20" x14ac:dyDescent="0.25">
      <c r="A65" s="11" t="s">
        <v>126</v>
      </c>
      <c r="B65" s="11" t="s">
        <v>127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0">
        <v>0</v>
      </c>
      <c r="R65" t="s">
        <v>126</v>
      </c>
      <c r="S65" t="s">
        <v>127</v>
      </c>
      <c r="T65" s="117">
        <v>0</v>
      </c>
    </row>
    <row r="66" spans="1:20" x14ac:dyDescent="0.25">
      <c r="A66" s="11" t="s">
        <v>128</v>
      </c>
      <c r="B66" s="11" t="s">
        <v>129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0">
        <v>0</v>
      </c>
      <c r="R66" t="s">
        <v>128</v>
      </c>
      <c r="S66" t="s">
        <v>129</v>
      </c>
      <c r="T66" s="117">
        <v>0</v>
      </c>
    </row>
    <row r="67" spans="1:20" x14ac:dyDescent="0.25">
      <c r="A67" s="11" t="s">
        <v>130</v>
      </c>
      <c r="B67" s="11" t="s">
        <v>131</v>
      </c>
      <c r="C67" s="10">
        <v>5061341.1500000004</v>
      </c>
      <c r="D67" s="10">
        <v>5061341.1500000004</v>
      </c>
      <c r="E67" s="10">
        <v>5061341.1500000004</v>
      </c>
      <c r="F67" s="10">
        <v>5061341.1500000004</v>
      </c>
      <c r="G67" s="10">
        <v>5061341.1500000004</v>
      </c>
      <c r="H67" s="10">
        <v>3761341.15</v>
      </c>
      <c r="I67" s="10">
        <v>3761341.15</v>
      </c>
      <c r="J67" s="10">
        <v>3761341.15</v>
      </c>
      <c r="K67" s="10">
        <v>3761341.15</v>
      </c>
      <c r="L67" s="10">
        <v>3761341.15</v>
      </c>
      <c r="M67" s="10">
        <v>3761341.15</v>
      </c>
      <c r="N67" s="10">
        <v>3761341.15</v>
      </c>
      <c r="O67" s="10">
        <v>3761341.15</v>
      </c>
      <c r="R67" t="s">
        <v>130</v>
      </c>
      <c r="S67" t="s">
        <v>131</v>
      </c>
      <c r="T67" s="117">
        <v>3761341.15</v>
      </c>
    </row>
    <row r="68" spans="1:20" x14ac:dyDescent="0.25">
      <c r="A68" s="11" t="s">
        <v>132</v>
      </c>
      <c r="B68" s="11" t="s">
        <v>133</v>
      </c>
      <c r="C68" s="12">
        <v>5061341.1500000004</v>
      </c>
      <c r="D68" s="12">
        <v>5061341.1500000004</v>
      </c>
      <c r="E68" s="12">
        <v>5061341.1500000004</v>
      </c>
      <c r="F68" s="12">
        <v>5061341.1500000004</v>
      </c>
      <c r="G68" s="12">
        <v>5061341.1500000004</v>
      </c>
      <c r="H68" s="12">
        <v>3761341.15</v>
      </c>
      <c r="I68" s="12">
        <v>3761341.15</v>
      </c>
      <c r="J68" s="12">
        <v>3761341.15</v>
      </c>
      <c r="K68" s="12">
        <v>3761341.15</v>
      </c>
      <c r="L68" s="12">
        <v>3761341.15</v>
      </c>
      <c r="M68" s="12">
        <v>3761341.15</v>
      </c>
      <c r="N68" s="12">
        <v>3761341.15</v>
      </c>
      <c r="O68" s="10">
        <v>3761341.15</v>
      </c>
      <c r="R68" t="s">
        <v>132</v>
      </c>
      <c r="S68" t="s">
        <v>133</v>
      </c>
      <c r="T68" s="117">
        <v>3761341.15</v>
      </c>
    </row>
    <row r="69" spans="1:20" x14ac:dyDescent="0.25">
      <c r="A69" s="11" t="s">
        <v>134</v>
      </c>
      <c r="B69" s="11" t="s">
        <v>135</v>
      </c>
      <c r="C69" s="16"/>
      <c r="D69" s="16"/>
      <c r="E69" s="16"/>
      <c r="F69" s="16"/>
      <c r="G69" s="16"/>
      <c r="H69" s="16"/>
      <c r="I69" s="16"/>
      <c r="J69" s="16"/>
      <c r="K69" s="16"/>
      <c r="L69" s="12"/>
      <c r="M69" s="12"/>
      <c r="N69" s="12"/>
      <c r="O69" s="10">
        <v>0</v>
      </c>
      <c r="R69" t="s">
        <v>134</v>
      </c>
      <c r="S69" t="s">
        <v>135</v>
      </c>
      <c r="T69" s="117">
        <v>0</v>
      </c>
    </row>
    <row r="70" spans="1:20" x14ac:dyDescent="0.25">
      <c r="A70" s="11" t="s">
        <v>136</v>
      </c>
      <c r="B70" s="11" t="s">
        <v>137</v>
      </c>
      <c r="C70" s="16"/>
      <c r="D70" s="16"/>
      <c r="E70" s="16"/>
      <c r="F70" s="16"/>
      <c r="G70" s="16"/>
      <c r="H70" s="16"/>
      <c r="I70" s="16"/>
      <c r="J70" s="16"/>
      <c r="K70" s="16"/>
      <c r="L70" s="12"/>
      <c r="M70" s="12"/>
      <c r="N70" s="12"/>
      <c r="O70" s="10">
        <v>0</v>
      </c>
      <c r="R70" t="s">
        <v>136</v>
      </c>
      <c r="S70" t="s">
        <v>137</v>
      </c>
      <c r="T70" s="117">
        <v>0</v>
      </c>
    </row>
    <row r="71" spans="1:20" x14ac:dyDescent="0.25">
      <c r="A71" s="11" t="s">
        <v>138</v>
      </c>
      <c r="B71" s="11" t="s">
        <v>139</v>
      </c>
      <c r="C71" s="15"/>
      <c r="D71" s="15"/>
      <c r="E71" s="15"/>
      <c r="F71" s="15"/>
      <c r="G71" s="15"/>
      <c r="H71" s="15"/>
      <c r="I71" s="15"/>
      <c r="J71" s="15"/>
      <c r="K71" s="15"/>
      <c r="L71" s="14"/>
      <c r="M71" s="14"/>
      <c r="N71" s="14"/>
      <c r="O71" s="10">
        <v>0</v>
      </c>
      <c r="R71" t="s">
        <v>138</v>
      </c>
      <c r="S71" t="s">
        <v>139</v>
      </c>
      <c r="T71" s="117">
        <v>0</v>
      </c>
    </row>
    <row r="72" spans="1:20" x14ac:dyDescent="0.25">
      <c r="A72" s="11" t="s">
        <v>140</v>
      </c>
      <c r="B72" s="11" t="s">
        <v>141</v>
      </c>
      <c r="C72" s="12">
        <v>15000</v>
      </c>
      <c r="D72" s="12">
        <v>15000</v>
      </c>
      <c r="E72" s="12">
        <v>15000</v>
      </c>
      <c r="F72" s="12">
        <v>15000</v>
      </c>
      <c r="G72" s="12">
        <v>15000</v>
      </c>
      <c r="H72" s="12">
        <v>15000</v>
      </c>
      <c r="I72" s="12">
        <v>15000</v>
      </c>
      <c r="J72" s="12">
        <v>15000</v>
      </c>
      <c r="K72" s="12">
        <v>15000</v>
      </c>
      <c r="L72" s="12">
        <v>15000</v>
      </c>
      <c r="M72" s="12">
        <v>15000</v>
      </c>
      <c r="N72" s="12">
        <v>15000</v>
      </c>
      <c r="O72" s="10">
        <v>15000</v>
      </c>
      <c r="R72" t="s">
        <v>140</v>
      </c>
      <c r="S72" t="s">
        <v>141</v>
      </c>
      <c r="T72" s="118">
        <v>15000</v>
      </c>
    </row>
    <row r="73" spans="1:20" x14ac:dyDescent="0.25">
      <c r="A73" s="11" t="s">
        <v>142</v>
      </c>
      <c r="B73" s="11" t="s">
        <v>143</v>
      </c>
      <c r="C73" s="13">
        <v>140753.06</v>
      </c>
      <c r="D73" s="13">
        <v>140753.06</v>
      </c>
      <c r="E73" s="13">
        <v>140753.06</v>
      </c>
      <c r="F73" s="13">
        <v>140753.06</v>
      </c>
      <c r="G73" s="13">
        <v>140753.06</v>
      </c>
      <c r="H73" s="13">
        <v>140753.06</v>
      </c>
      <c r="I73" s="13">
        <v>140753.06</v>
      </c>
      <c r="J73" s="13">
        <v>140753.06</v>
      </c>
      <c r="K73" s="13">
        <v>140753.06</v>
      </c>
      <c r="L73" s="13">
        <v>140753.06</v>
      </c>
      <c r="M73" s="13">
        <v>140753.06</v>
      </c>
      <c r="N73" s="13">
        <v>186993.06</v>
      </c>
      <c r="O73" s="10">
        <v>186993.06</v>
      </c>
      <c r="R73" t="s">
        <v>142</v>
      </c>
      <c r="S73" t="s">
        <v>143</v>
      </c>
      <c r="T73" s="118">
        <v>186993.06</v>
      </c>
    </row>
    <row r="74" spans="1:20" x14ac:dyDescent="0.25">
      <c r="A74" s="11" t="s">
        <v>144</v>
      </c>
      <c r="B74" s="11" t="s">
        <v>145</v>
      </c>
      <c r="C74" s="12">
        <v>89761.35</v>
      </c>
      <c r="D74" s="12">
        <v>89761.35</v>
      </c>
      <c r="E74" s="12">
        <v>89761.35</v>
      </c>
      <c r="F74" s="12">
        <v>89761.35</v>
      </c>
      <c r="G74" s="12">
        <v>89761.35</v>
      </c>
      <c r="H74" s="12">
        <v>89761.35</v>
      </c>
      <c r="I74" s="12">
        <v>89761.35</v>
      </c>
      <c r="J74" s="12">
        <v>89761.35</v>
      </c>
      <c r="K74" s="12">
        <v>89761.35</v>
      </c>
      <c r="L74" s="12">
        <v>89761.35</v>
      </c>
      <c r="M74" s="12">
        <v>89761.35</v>
      </c>
      <c r="N74" s="12">
        <v>136001.35</v>
      </c>
      <c r="O74" s="10">
        <v>136001.35</v>
      </c>
      <c r="R74" t="s">
        <v>144</v>
      </c>
      <c r="S74" t="s">
        <v>145</v>
      </c>
      <c r="T74" s="118">
        <v>136001.35</v>
      </c>
    </row>
    <row r="75" spans="1:20" x14ac:dyDescent="0.25">
      <c r="A75" s="11" t="s">
        <v>146</v>
      </c>
      <c r="B75" s="11" t="s">
        <v>147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0">
        <v>0</v>
      </c>
      <c r="R75" t="s">
        <v>146</v>
      </c>
      <c r="S75" t="s">
        <v>147</v>
      </c>
      <c r="T75" s="117">
        <v>0</v>
      </c>
    </row>
    <row r="76" spans="1:20" x14ac:dyDescent="0.25">
      <c r="A76" s="11" t="s">
        <v>148</v>
      </c>
      <c r="B76" s="11" t="s">
        <v>149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0">
        <v>0</v>
      </c>
      <c r="R76" t="s">
        <v>148</v>
      </c>
      <c r="S76" t="s">
        <v>149</v>
      </c>
      <c r="T76" s="117">
        <v>0</v>
      </c>
    </row>
    <row r="77" spans="1:20" x14ac:dyDescent="0.25">
      <c r="A77" s="11" t="s">
        <v>150</v>
      </c>
      <c r="B77" s="11" t="s">
        <v>151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0">
        <v>0</v>
      </c>
      <c r="R77" t="s">
        <v>150</v>
      </c>
      <c r="S77" t="s">
        <v>151</v>
      </c>
      <c r="T77" s="117">
        <v>0</v>
      </c>
    </row>
    <row r="78" spans="1:20" x14ac:dyDescent="0.25">
      <c r="A78" s="11" t="s">
        <v>152</v>
      </c>
      <c r="B78" s="11" t="s">
        <v>153</v>
      </c>
      <c r="C78" s="14">
        <v>50991.71</v>
      </c>
      <c r="D78" s="14">
        <v>50991.71</v>
      </c>
      <c r="E78" s="14">
        <v>50991.71</v>
      </c>
      <c r="F78" s="14">
        <v>50991.71</v>
      </c>
      <c r="G78" s="14">
        <v>50991.71</v>
      </c>
      <c r="H78" s="14">
        <v>50991.71</v>
      </c>
      <c r="I78" s="14">
        <v>50991.71</v>
      </c>
      <c r="J78" s="14">
        <v>50991.71</v>
      </c>
      <c r="K78" s="14">
        <v>50991.71</v>
      </c>
      <c r="L78" s="14">
        <v>50991.71</v>
      </c>
      <c r="M78" s="14">
        <v>50991.71</v>
      </c>
      <c r="N78" s="14">
        <v>50991.71</v>
      </c>
      <c r="O78" s="10">
        <v>50991.71</v>
      </c>
      <c r="R78" t="s">
        <v>152</v>
      </c>
      <c r="S78" t="s">
        <v>153</v>
      </c>
      <c r="T78" s="118">
        <v>50991.71</v>
      </c>
    </row>
    <row r="79" spans="1:20" x14ac:dyDescent="0.25">
      <c r="A79" s="11" t="s">
        <v>154</v>
      </c>
      <c r="B79" s="11" t="s">
        <v>155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0">
        <v>0</v>
      </c>
      <c r="R79" t="s">
        <v>154</v>
      </c>
      <c r="S79" t="s">
        <v>155</v>
      </c>
      <c r="T79" s="117">
        <v>0</v>
      </c>
    </row>
    <row r="80" spans="1:20" x14ac:dyDescent="0.25">
      <c r="A80" s="11" t="s">
        <v>156</v>
      </c>
      <c r="B80" s="11" t="s">
        <v>157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0">
        <v>0</v>
      </c>
      <c r="R80" t="s">
        <v>156</v>
      </c>
      <c r="S80" t="s">
        <v>157</v>
      </c>
      <c r="T80" s="117">
        <v>0</v>
      </c>
    </row>
    <row r="81" spans="1:20" x14ac:dyDescent="0.25">
      <c r="A81" s="11" t="s">
        <v>158</v>
      </c>
      <c r="B81" s="11" t="s">
        <v>159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0">
        <v>0</v>
      </c>
      <c r="R81" t="s">
        <v>158</v>
      </c>
      <c r="S81" t="s">
        <v>159</v>
      </c>
      <c r="T81" s="117">
        <v>0</v>
      </c>
    </row>
    <row r="82" spans="1:20" x14ac:dyDescent="0.25">
      <c r="A82" s="11" t="s">
        <v>160</v>
      </c>
      <c r="B82" s="11" t="s">
        <v>161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0">
        <v>0</v>
      </c>
      <c r="R82" t="s">
        <v>160</v>
      </c>
      <c r="S82" t="s">
        <v>161</v>
      </c>
      <c r="T82" s="117">
        <v>0</v>
      </c>
    </row>
    <row r="83" spans="1:20" x14ac:dyDescent="0.25">
      <c r="A83" s="11" t="s">
        <v>162</v>
      </c>
      <c r="B83" s="11" t="s">
        <v>163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0">
        <v>0</v>
      </c>
      <c r="R83" t="s">
        <v>162</v>
      </c>
      <c r="S83" t="s">
        <v>163</v>
      </c>
      <c r="T83" s="117">
        <v>0</v>
      </c>
    </row>
    <row r="84" spans="1:20" x14ac:dyDescent="0.25">
      <c r="A84" s="11" t="s">
        <v>164</v>
      </c>
      <c r="B84" s="11" t="s">
        <v>165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R84" t="s">
        <v>164</v>
      </c>
      <c r="S84" t="s">
        <v>165</v>
      </c>
      <c r="T84" s="117">
        <v>0</v>
      </c>
    </row>
    <row r="85" spans="1:20" x14ac:dyDescent="0.25">
      <c r="A85" s="11" t="s">
        <v>166</v>
      </c>
      <c r="B85" s="11" t="s">
        <v>167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0">
        <v>0</v>
      </c>
      <c r="R85" t="s">
        <v>166</v>
      </c>
      <c r="S85" t="s">
        <v>167</v>
      </c>
      <c r="T85" s="117">
        <v>0</v>
      </c>
    </row>
    <row r="86" spans="1:20" x14ac:dyDescent="0.25">
      <c r="A86" s="11" t="s">
        <v>168</v>
      </c>
      <c r="B86" s="11" t="s">
        <v>169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0">
        <v>0</v>
      </c>
      <c r="R86" t="s">
        <v>168</v>
      </c>
      <c r="S86" t="s">
        <v>169</v>
      </c>
      <c r="T86" s="117">
        <v>0</v>
      </c>
    </row>
    <row r="87" spans="1:20" x14ac:dyDescent="0.25">
      <c r="A87" s="11" t="s">
        <v>170</v>
      </c>
      <c r="B87" s="11" t="s">
        <v>171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0">
        <v>0</v>
      </c>
      <c r="R87" t="s">
        <v>170</v>
      </c>
      <c r="S87" t="s">
        <v>171</v>
      </c>
      <c r="T87" s="117">
        <v>0</v>
      </c>
    </row>
    <row r="88" spans="1:20" x14ac:dyDescent="0.25">
      <c r="A88" s="11" t="s">
        <v>172</v>
      </c>
      <c r="B88" s="11" t="s">
        <v>173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0">
        <v>0</v>
      </c>
      <c r="R88" t="s">
        <v>172</v>
      </c>
      <c r="S88" t="s">
        <v>173</v>
      </c>
      <c r="T88" s="117">
        <v>0</v>
      </c>
    </row>
    <row r="89" spans="1:20" x14ac:dyDescent="0.25">
      <c r="A89" s="11" t="s">
        <v>174</v>
      </c>
      <c r="B89" s="11" t="s">
        <v>175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0">
        <v>0</v>
      </c>
      <c r="R89" t="s">
        <v>174</v>
      </c>
      <c r="S89" t="s">
        <v>175</v>
      </c>
      <c r="T89" s="117">
        <v>0</v>
      </c>
    </row>
    <row r="90" spans="1:20" x14ac:dyDescent="0.25">
      <c r="A90" s="11" t="s">
        <v>176</v>
      </c>
      <c r="B90" s="11" t="s">
        <v>177</v>
      </c>
      <c r="C90" s="12"/>
      <c r="D90" s="12"/>
      <c r="E90" s="12"/>
      <c r="F90" s="14"/>
      <c r="G90" s="14"/>
      <c r="H90" s="14"/>
      <c r="I90" s="14"/>
      <c r="J90" s="14"/>
      <c r="K90" s="14"/>
      <c r="L90" s="14"/>
      <c r="M90" s="14"/>
      <c r="N90" s="14"/>
      <c r="O90" s="10">
        <v>0</v>
      </c>
      <c r="R90" t="s">
        <v>176</v>
      </c>
      <c r="S90" t="s">
        <v>177</v>
      </c>
      <c r="T90" s="117">
        <v>0</v>
      </c>
    </row>
    <row r="91" spans="1:20" x14ac:dyDescent="0.25">
      <c r="A91" s="11" t="s">
        <v>178</v>
      </c>
      <c r="B91" s="11" t="s">
        <v>179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0">
        <v>0</v>
      </c>
      <c r="R91" t="s">
        <v>178</v>
      </c>
      <c r="S91" t="s">
        <v>179</v>
      </c>
      <c r="T91" s="117">
        <v>0</v>
      </c>
    </row>
    <row r="92" spans="1:20" x14ac:dyDescent="0.25">
      <c r="A92" s="11" t="s">
        <v>180</v>
      </c>
      <c r="B92" s="11" t="s">
        <v>181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0">
        <v>0</v>
      </c>
      <c r="R92" t="s">
        <v>180</v>
      </c>
      <c r="S92" t="s">
        <v>181</v>
      </c>
      <c r="T92" s="117">
        <v>0</v>
      </c>
    </row>
    <row r="93" spans="1:20" x14ac:dyDescent="0.25">
      <c r="A93" s="11" t="s">
        <v>182</v>
      </c>
      <c r="B93" s="11" t="s">
        <v>183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0">
        <v>0</v>
      </c>
      <c r="R93" t="s">
        <v>182</v>
      </c>
      <c r="S93" t="s">
        <v>183</v>
      </c>
      <c r="T93" s="117">
        <v>0</v>
      </c>
    </row>
    <row r="94" spans="1:20" x14ac:dyDescent="0.25">
      <c r="A94" s="11" t="s">
        <v>184</v>
      </c>
      <c r="B94" s="11" t="s">
        <v>185</v>
      </c>
      <c r="C94" s="12">
        <v>177242.14</v>
      </c>
      <c r="D94" s="12">
        <v>177242.14</v>
      </c>
      <c r="E94" s="12">
        <v>187728.95</v>
      </c>
      <c r="F94" s="12">
        <v>202985.64</v>
      </c>
      <c r="G94" s="12">
        <v>209010.25</v>
      </c>
      <c r="H94" s="12">
        <v>213010.25</v>
      </c>
      <c r="I94" s="12">
        <v>213010.25</v>
      </c>
      <c r="J94" s="12">
        <v>213010.25</v>
      </c>
      <c r="K94" s="12">
        <v>213010.25</v>
      </c>
      <c r="L94" s="12">
        <v>213010.25</v>
      </c>
      <c r="M94" s="12">
        <v>213010.25</v>
      </c>
      <c r="N94" s="12">
        <v>213010.25</v>
      </c>
      <c r="O94" s="10">
        <v>213010.25</v>
      </c>
      <c r="R94" t="s">
        <v>184</v>
      </c>
      <c r="S94" t="s">
        <v>185</v>
      </c>
      <c r="T94" s="118">
        <v>213010.25</v>
      </c>
    </row>
    <row r="95" spans="1:20" x14ac:dyDescent="0.25">
      <c r="A95" s="11" t="s">
        <v>186</v>
      </c>
      <c r="B95" s="11" t="s">
        <v>187</v>
      </c>
      <c r="C95" s="14">
        <v>-3503020.86</v>
      </c>
      <c r="D95" s="14">
        <v>-3539895.12</v>
      </c>
      <c r="E95" s="14">
        <v>-3576769.38</v>
      </c>
      <c r="F95" s="14">
        <v>-3613643.64</v>
      </c>
      <c r="G95" s="14">
        <v>-3650517.9</v>
      </c>
      <c r="H95" s="14">
        <v>-2660320.5499999998</v>
      </c>
      <c r="I95" s="14">
        <v>-2686361.48</v>
      </c>
      <c r="J95" s="14">
        <v>-2712402.41</v>
      </c>
      <c r="K95" s="14">
        <v>-2738443.34</v>
      </c>
      <c r="L95" s="14">
        <v>-2764484.27</v>
      </c>
      <c r="M95" s="14">
        <v>-2790525.2</v>
      </c>
      <c r="N95" s="14">
        <v>-2816603.42</v>
      </c>
      <c r="O95" s="10">
        <v>0</v>
      </c>
      <c r="R95" t="s">
        <v>186</v>
      </c>
      <c r="S95" t="s">
        <v>187</v>
      </c>
      <c r="T95" s="117">
        <v>0</v>
      </c>
    </row>
    <row r="96" spans="1:20" x14ac:dyDescent="0.25">
      <c r="A96" s="8" t="s">
        <v>188</v>
      </c>
      <c r="B96" s="8" t="s">
        <v>189</v>
      </c>
      <c r="C96" s="13">
        <v>569.80999999999995</v>
      </c>
      <c r="D96" s="13">
        <v>553.14</v>
      </c>
      <c r="E96" s="13">
        <v>536.47</v>
      </c>
      <c r="F96" s="13">
        <v>519.79999999999995</v>
      </c>
      <c r="G96" s="13">
        <v>503.13</v>
      </c>
      <c r="H96" s="13">
        <v>486.46000000000004</v>
      </c>
      <c r="I96" s="13">
        <v>469.78999999999996</v>
      </c>
      <c r="J96" s="13">
        <v>453.12</v>
      </c>
      <c r="K96" s="13">
        <v>436.45000000000005</v>
      </c>
      <c r="L96" s="13">
        <v>419.78</v>
      </c>
      <c r="M96" s="13">
        <v>403.11</v>
      </c>
      <c r="N96" s="13">
        <v>386.44000000000005</v>
      </c>
      <c r="O96" s="10">
        <v>386.44000000000005</v>
      </c>
    </row>
    <row r="97" spans="1:15" x14ac:dyDescent="0.25">
      <c r="A97" s="11" t="s">
        <v>190</v>
      </c>
      <c r="B97" s="11" t="s">
        <v>191</v>
      </c>
      <c r="C97" s="12">
        <v>1000</v>
      </c>
      <c r="D97" s="12">
        <v>1000</v>
      </c>
      <c r="E97" s="12">
        <v>1000</v>
      </c>
      <c r="F97" s="12">
        <v>1000</v>
      </c>
      <c r="G97" s="12">
        <v>1000</v>
      </c>
      <c r="H97" s="12">
        <v>1000</v>
      </c>
      <c r="I97" s="12">
        <v>1000</v>
      </c>
      <c r="J97" s="12">
        <v>1000</v>
      </c>
      <c r="K97" s="12">
        <v>1000</v>
      </c>
      <c r="L97" s="14">
        <v>1000</v>
      </c>
      <c r="M97" s="14">
        <v>1000</v>
      </c>
      <c r="N97" s="14">
        <v>1000</v>
      </c>
      <c r="O97" s="10">
        <v>1000</v>
      </c>
    </row>
    <row r="98" spans="1:15" x14ac:dyDescent="0.25">
      <c r="A98" s="11" t="s">
        <v>192</v>
      </c>
      <c r="B98" s="11" t="s">
        <v>193</v>
      </c>
      <c r="C98" s="12"/>
      <c r="D98" s="12"/>
      <c r="E98" s="12"/>
      <c r="F98" s="12"/>
      <c r="G98" s="12"/>
      <c r="H98" s="12"/>
      <c r="I98" s="12"/>
      <c r="J98" s="16"/>
      <c r="K98" s="16"/>
      <c r="L98" s="12"/>
      <c r="M98" s="12"/>
      <c r="N98" s="12"/>
      <c r="O98" s="10">
        <v>0</v>
      </c>
    </row>
    <row r="99" spans="1:15" x14ac:dyDescent="0.25">
      <c r="A99" s="11" t="s">
        <v>194</v>
      </c>
      <c r="B99" s="11" t="s">
        <v>195</v>
      </c>
      <c r="C99" s="12">
        <v>-430.19</v>
      </c>
      <c r="D99" s="12">
        <v>-446.86</v>
      </c>
      <c r="E99" s="12">
        <v>-463.53</v>
      </c>
      <c r="F99" s="12">
        <v>-480.2</v>
      </c>
      <c r="G99" s="12">
        <v>-496.87</v>
      </c>
      <c r="H99" s="12">
        <v>-513.54</v>
      </c>
      <c r="I99" s="12">
        <v>-530.21</v>
      </c>
      <c r="J99" s="12">
        <v>-546.88</v>
      </c>
      <c r="K99" s="12">
        <v>-563.54999999999995</v>
      </c>
      <c r="L99" s="12">
        <v>-580.22</v>
      </c>
      <c r="M99" s="12">
        <v>-596.89</v>
      </c>
      <c r="N99" s="12">
        <v>-613.55999999999995</v>
      </c>
      <c r="O99" s="10">
        <v>0</v>
      </c>
    </row>
    <row r="100" spans="1:15" x14ac:dyDescent="0.25">
      <c r="A100" s="8" t="s">
        <v>196</v>
      </c>
      <c r="B100" s="8" t="s">
        <v>197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</row>
    <row r="101" spans="1:15" x14ac:dyDescent="0.25">
      <c r="A101" s="11" t="s">
        <v>198</v>
      </c>
      <c r="B101" s="11" t="s">
        <v>199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0">
        <v>0</v>
      </c>
    </row>
    <row r="102" spans="1:15" x14ac:dyDescent="0.25">
      <c r="A102" s="11" t="s">
        <v>200</v>
      </c>
      <c r="B102" s="11" t="s">
        <v>201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0">
        <v>0</v>
      </c>
    </row>
    <row r="103" spans="1:15" x14ac:dyDescent="0.25">
      <c r="A103" s="7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/>
    </row>
    <row r="104" spans="1:15" x14ac:dyDescent="0.25">
      <c r="A104" s="7">
        <v>2</v>
      </c>
      <c r="B104" s="8" t="s">
        <v>202</v>
      </c>
      <c r="C104" s="9">
        <v>-2443621.5299999998</v>
      </c>
      <c r="D104" s="9">
        <v>-2355556.4399999995</v>
      </c>
      <c r="E104" s="9">
        <v>-2362285.7999999993</v>
      </c>
      <c r="F104" s="9">
        <v>-2402188.11</v>
      </c>
      <c r="G104" s="9">
        <v>-2394601.6399999997</v>
      </c>
      <c r="H104" s="9">
        <v>-2521957.8799999994</v>
      </c>
      <c r="I104" s="9">
        <v>-2508792.3399999994</v>
      </c>
      <c r="J104" s="9">
        <v>-2271606.1099999994</v>
      </c>
      <c r="K104" s="9">
        <v>-2131722.8099999987</v>
      </c>
      <c r="L104" s="9">
        <v>-2364567.6899999995</v>
      </c>
      <c r="M104" s="9">
        <v>-2293901.8199999998</v>
      </c>
      <c r="N104" s="9">
        <v>-2294114.1099999994</v>
      </c>
      <c r="O104" s="9">
        <v>0</v>
      </c>
    </row>
    <row r="105" spans="1:15" x14ac:dyDescent="0.25">
      <c r="A105" s="8" t="s">
        <v>203</v>
      </c>
      <c r="B105" s="8" t="s">
        <v>204</v>
      </c>
      <c r="C105" s="10">
        <v>-4213375.7700000005</v>
      </c>
      <c r="D105" s="10">
        <v>-4355597.08</v>
      </c>
      <c r="E105" s="10">
        <v>-4609350.18</v>
      </c>
      <c r="F105" s="10">
        <v>-4856694.1500000004</v>
      </c>
      <c r="G105" s="10">
        <v>-5023187.75</v>
      </c>
      <c r="H105" s="10">
        <v>-4550138.1599999992</v>
      </c>
      <c r="I105" s="10">
        <v>-4663525.75</v>
      </c>
      <c r="J105" s="10">
        <v>-4593555.87</v>
      </c>
      <c r="K105" s="10">
        <v>-4464398.8999999994</v>
      </c>
      <c r="L105" s="10">
        <v>-4593224.29</v>
      </c>
      <c r="M105" s="10">
        <v>-4501746.84</v>
      </c>
      <c r="N105" s="10">
        <v>-3842616.11</v>
      </c>
      <c r="O105" s="10">
        <v>0</v>
      </c>
    </row>
    <row r="106" spans="1:15" x14ac:dyDescent="0.25">
      <c r="A106" s="8" t="s">
        <v>205</v>
      </c>
      <c r="B106" s="8" t="s">
        <v>206</v>
      </c>
      <c r="C106" s="10">
        <v>-556224.09</v>
      </c>
      <c r="D106" s="10">
        <v>-581739.84</v>
      </c>
      <c r="E106" s="10">
        <v>-764211.02</v>
      </c>
      <c r="F106" s="10">
        <v>-888031.2</v>
      </c>
      <c r="G106" s="10">
        <v>-984218.45</v>
      </c>
      <c r="H106" s="10">
        <v>-369992.85</v>
      </c>
      <c r="I106" s="10">
        <v>-371387.22</v>
      </c>
      <c r="J106" s="10">
        <v>-350461.95999999996</v>
      </c>
      <c r="K106" s="10">
        <v>-402551.83</v>
      </c>
      <c r="L106" s="10">
        <v>-358164.82</v>
      </c>
      <c r="M106" s="10">
        <v>-272209.90999999997</v>
      </c>
      <c r="N106" s="10">
        <v>-242240.58</v>
      </c>
      <c r="O106" s="10">
        <v>0</v>
      </c>
    </row>
    <row r="107" spans="1:15" x14ac:dyDescent="0.25">
      <c r="A107" s="11" t="s">
        <v>207</v>
      </c>
      <c r="B107" s="11" t="s">
        <v>208</v>
      </c>
      <c r="C107" s="12">
        <v>-349759.51</v>
      </c>
      <c r="D107" s="12">
        <v>-358147.81</v>
      </c>
      <c r="E107" s="12">
        <v>-366368.99</v>
      </c>
      <c r="F107" s="12">
        <v>-370458.98</v>
      </c>
      <c r="G107" s="12">
        <v>-370983.2</v>
      </c>
      <c r="H107" s="12">
        <v>-369599.63</v>
      </c>
      <c r="I107" s="12">
        <v>-369962.18</v>
      </c>
      <c r="J107" s="12">
        <v>-357136.92</v>
      </c>
      <c r="K107" s="12">
        <v>-332148.57</v>
      </c>
      <c r="L107" s="12">
        <v>-302179.24</v>
      </c>
      <c r="M107" s="12">
        <v>-272209.90999999997</v>
      </c>
      <c r="N107" s="12">
        <v>-242240.58</v>
      </c>
      <c r="O107" s="10">
        <v>0</v>
      </c>
    </row>
    <row r="108" spans="1:15" x14ac:dyDescent="0.25">
      <c r="A108" s="11" t="s">
        <v>209</v>
      </c>
      <c r="B108" s="11" t="s">
        <v>210</v>
      </c>
      <c r="C108" s="14">
        <v>-206464.58</v>
      </c>
      <c r="D108" s="14">
        <v>-223592.03</v>
      </c>
      <c r="E108" s="14">
        <v>-397842.03</v>
      </c>
      <c r="F108" s="14">
        <v>-517572.22</v>
      </c>
      <c r="G108" s="14">
        <v>-613235.25</v>
      </c>
      <c r="H108" s="14">
        <v>-393.22</v>
      </c>
      <c r="I108" s="14">
        <v>-1425.04</v>
      </c>
      <c r="J108" s="14">
        <v>6674.96</v>
      </c>
      <c r="K108" s="14">
        <v>-70403.259999999995</v>
      </c>
      <c r="L108" s="14">
        <v>-55985.58</v>
      </c>
      <c r="M108" s="14">
        <v>0</v>
      </c>
      <c r="N108" s="14">
        <v>0</v>
      </c>
      <c r="O108" s="10">
        <v>0</v>
      </c>
    </row>
    <row r="109" spans="1:15" x14ac:dyDescent="0.25">
      <c r="A109" s="8" t="s">
        <v>211</v>
      </c>
      <c r="B109" s="8" t="s">
        <v>212</v>
      </c>
      <c r="C109" s="13">
        <v>-731330.39</v>
      </c>
      <c r="D109" s="13">
        <v>-722985.29</v>
      </c>
      <c r="E109" s="13">
        <v>-683482.56</v>
      </c>
      <c r="F109" s="13">
        <v>-664099.37</v>
      </c>
      <c r="G109" s="13">
        <v>-625220.06000000006</v>
      </c>
      <c r="H109" s="13">
        <v>-657427.38</v>
      </c>
      <c r="I109" s="13">
        <v>-660840.5</v>
      </c>
      <c r="J109" s="13">
        <v>-645487.56999999995</v>
      </c>
      <c r="K109" s="13">
        <v>-491640.6</v>
      </c>
      <c r="L109" s="13">
        <v>-456092.46</v>
      </c>
      <c r="M109" s="13">
        <v>-428523.91</v>
      </c>
      <c r="N109" s="13">
        <v>-284981.03000000003</v>
      </c>
      <c r="O109" s="10">
        <v>0</v>
      </c>
    </row>
    <row r="110" spans="1:15" x14ac:dyDescent="0.25">
      <c r="A110" s="11" t="s">
        <v>213</v>
      </c>
      <c r="B110" s="11" t="s">
        <v>212</v>
      </c>
      <c r="C110" s="12">
        <v>-731330.39</v>
      </c>
      <c r="D110" s="12">
        <v>-722985.29</v>
      </c>
      <c r="E110" s="12">
        <v>-683482.56</v>
      </c>
      <c r="F110" s="12">
        <v>-664099.37</v>
      </c>
      <c r="G110" s="12">
        <v>-625220.06000000006</v>
      </c>
      <c r="H110" s="12">
        <v>-657427.38</v>
      </c>
      <c r="I110" s="12">
        <v>-660840.5</v>
      </c>
      <c r="J110" s="12">
        <v>-645487.56999999995</v>
      </c>
      <c r="K110" s="12">
        <v>-491640.6</v>
      </c>
      <c r="L110" s="12">
        <v>-456092.46</v>
      </c>
      <c r="M110" s="12">
        <v>-428523.91</v>
      </c>
      <c r="N110" s="12">
        <v>-284981.03000000003</v>
      </c>
      <c r="O110" s="10">
        <v>0</v>
      </c>
    </row>
    <row r="111" spans="1:15" x14ac:dyDescent="0.25">
      <c r="A111" s="8" t="s">
        <v>214</v>
      </c>
      <c r="B111" s="8" t="s">
        <v>215</v>
      </c>
      <c r="C111" s="13">
        <v>-968393.97</v>
      </c>
      <c r="D111" s="13">
        <v>-998993.51</v>
      </c>
      <c r="E111" s="13">
        <v>-1021587.17</v>
      </c>
      <c r="F111" s="13">
        <v>-1056305.3399999999</v>
      </c>
      <c r="G111" s="13">
        <v>-1089911.46</v>
      </c>
      <c r="H111" s="13">
        <v>-1124266.42</v>
      </c>
      <c r="I111" s="13">
        <v>-1163669.21</v>
      </c>
      <c r="J111" s="13">
        <v>-1196522.94</v>
      </c>
      <c r="K111" s="13">
        <v>-1235079.7099999997</v>
      </c>
      <c r="L111" s="13">
        <v>-1279797.69</v>
      </c>
      <c r="M111" s="13">
        <v>-1323447.49</v>
      </c>
      <c r="N111" s="13">
        <v>-900941.90000000014</v>
      </c>
      <c r="O111" s="10">
        <v>0</v>
      </c>
    </row>
    <row r="112" spans="1:15" x14ac:dyDescent="0.25">
      <c r="A112" s="11" t="s">
        <v>216</v>
      </c>
      <c r="B112" s="11" t="s">
        <v>217</v>
      </c>
      <c r="C112" s="14">
        <v>-179072.84</v>
      </c>
      <c r="D112" s="14">
        <v>-196006.49</v>
      </c>
      <c r="E112" s="14">
        <v>-211382.49000000002</v>
      </c>
      <c r="F112" s="14">
        <v>-227536.13</v>
      </c>
      <c r="G112" s="14">
        <v>-245357.72000000003</v>
      </c>
      <c r="H112" s="14">
        <v>-262388.40999999997</v>
      </c>
      <c r="I112" s="14">
        <v>-281135.26</v>
      </c>
      <c r="J112" s="14">
        <v>-298159.17</v>
      </c>
      <c r="K112" s="14">
        <v>-318394.62</v>
      </c>
      <c r="L112" s="14">
        <v>-341203.75</v>
      </c>
      <c r="M112" s="14">
        <v>-362982.51</v>
      </c>
      <c r="N112" s="14">
        <v>-24034.21</v>
      </c>
      <c r="O112" s="10">
        <v>0</v>
      </c>
    </row>
    <row r="113" spans="1:15" x14ac:dyDescent="0.25">
      <c r="A113" s="11" t="s">
        <v>218</v>
      </c>
      <c r="B113" s="11" t="s">
        <v>219</v>
      </c>
      <c r="C113" s="12">
        <v>-155441.12</v>
      </c>
      <c r="D113" s="12">
        <v>-168903.49</v>
      </c>
      <c r="E113" s="12">
        <v>-181038.92</v>
      </c>
      <c r="F113" s="12">
        <v>-194179.31</v>
      </c>
      <c r="G113" s="12">
        <v>-208048.41</v>
      </c>
      <c r="H113" s="12">
        <v>-222188.26</v>
      </c>
      <c r="I113" s="12">
        <v>-237917.16</v>
      </c>
      <c r="J113" s="12">
        <v>-249712.21</v>
      </c>
      <c r="K113" s="12">
        <v>-263321.12</v>
      </c>
      <c r="L113" s="12">
        <v>-280318.76</v>
      </c>
      <c r="M113" s="12">
        <v>-297687.2</v>
      </c>
      <c r="N113" s="12">
        <v>-316673.46000000002</v>
      </c>
      <c r="O113" s="10">
        <v>0</v>
      </c>
    </row>
    <row r="114" spans="1:15" x14ac:dyDescent="0.25">
      <c r="A114" s="11" t="s">
        <v>220</v>
      </c>
      <c r="B114" s="11" t="s">
        <v>221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0">
        <v>0</v>
      </c>
    </row>
    <row r="115" spans="1:15" x14ac:dyDescent="0.25">
      <c r="A115" s="11" t="s">
        <v>222</v>
      </c>
      <c r="B115" s="11" t="s">
        <v>223</v>
      </c>
      <c r="C115" s="12">
        <v>-591623.99</v>
      </c>
      <c r="D115" s="12">
        <v>-591623.99</v>
      </c>
      <c r="E115" s="12">
        <v>-591623.99</v>
      </c>
      <c r="F115" s="12">
        <v>-591623.99</v>
      </c>
      <c r="G115" s="12">
        <v>-589167.93000000005</v>
      </c>
      <c r="H115" s="12">
        <v>-587936.80999999994</v>
      </c>
      <c r="I115" s="12">
        <v>-587936.80999999994</v>
      </c>
      <c r="J115" s="12">
        <v>-587936.80999999994</v>
      </c>
      <c r="K115" s="12">
        <v>-587936.80999999994</v>
      </c>
      <c r="L115" s="12">
        <v>-587936.80999999994</v>
      </c>
      <c r="M115" s="12">
        <v>-587936.80999999994</v>
      </c>
      <c r="N115" s="12">
        <v>-479037.91</v>
      </c>
      <c r="O115" s="10">
        <v>0</v>
      </c>
    </row>
    <row r="116" spans="1:15" x14ac:dyDescent="0.25">
      <c r="A116" s="11" t="s">
        <v>224</v>
      </c>
      <c r="B116" s="11" t="s">
        <v>225</v>
      </c>
      <c r="C116" s="12">
        <v>-42256.02</v>
      </c>
      <c r="D116" s="12">
        <v>-42459.54</v>
      </c>
      <c r="E116" s="12">
        <v>-37541.769999999997</v>
      </c>
      <c r="F116" s="12">
        <v>-42965.91</v>
      </c>
      <c r="G116" s="12">
        <v>-47337.4</v>
      </c>
      <c r="H116" s="12">
        <v>-51752.94</v>
      </c>
      <c r="I116" s="12">
        <v>-56679.98</v>
      </c>
      <c r="J116" s="12">
        <v>-60714.75</v>
      </c>
      <c r="K116" s="12">
        <v>-65427.16</v>
      </c>
      <c r="L116" s="12">
        <v>-70338.37</v>
      </c>
      <c r="M116" s="12">
        <v>-74840.97</v>
      </c>
      <c r="N116" s="12">
        <v>-81196.320000000007</v>
      </c>
      <c r="O116" s="10">
        <v>0</v>
      </c>
    </row>
    <row r="117" spans="1:15" x14ac:dyDescent="0.25">
      <c r="A117" s="8" t="s">
        <v>226</v>
      </c>
      <c r="B117" s="8" t="s">
        <v>227</v>
      </c>
      <c r="C117" s="10">
        <v>-1566482.9999999998</v>
      </c>
      <c r="D117" s="10">
        <v>-1644421.87</v>
      </c>
      <c r="E117" s="10">
        <v>-1722100.58</v>
      </c>
      <c r="F117" s="10">
        <v>-1806077.84</v>
      </c>
      <c r="G117" s="10">
        <v>-1875024.17</v>
      </c>
      <c r="H117" s="10">
        <v>-1932267.4499999997</v>
      </c>
      <c r="I117" s="10">
        <v>-1994806.2999999998</v>
      </c>
      <c r="J117" s="10">
        <v>-1977343.04</v>
      </c>
      <c r="K117" s="10">
        <v>-1922141.91</v>
      </c>
      <c r="L117" s="10">
        <v>-2076117.35</v>
      </c>
      <c r="M117" s="10">
        <v>-2079750.06</v>
      </c>
      <c r="N117" s="10">
        <v>-2162016.5299999998</v>
      </c>
      <c r="O117" s="10">
        <v>0</v>
      </c>
    </row>
    <row r="118" spans="1:15" x14ac:dyDescent="0.25">
      <c r="A118" s="11" t="s">
        <v>228</v>
      </c>
      <c r="B118" s="11" t="s">
        <v>227</v>
      </c>
      <c r="C118" s="13">
        <v>-1566482.9999999998</v>
      </c>
      <c r="D118" s="13">
        <v>-1644421.87</v>
      </c>
      <c r="E118" s="13">
        <v>-1722100.58</v>
      </c>
      <c r="F118" s="13">
        <v>-1806077.84</v>
      </c>
      <c r="G118" s="13">
        <v>-1875024.17</v>
      </c>
      <c r="H118" s="13">
        <v>-1932267.4499999997</v>
      </c>
      <c r="I118" s="13">
        <v>-1994806.2999999998</v>
      </c>
      <c r="J118" s="13">
        <v>-1977343.04</v>
      </c>
      <c r="K118" s="13">
        <v>-1922141.91</v>
      </c>
      <c r="L118" s="13">
        <v>-2076117.35</v>
      </c>
      <c r="M118" s="13">
        <v>-2079750.06</v>
      </c>
      <c r="N118" s="13">
        <v>-2162016.5299999998</v>
      </c>
      <c r="O118" s="10">
        <v>0</v>
      </c>
    </row>
    <row r="119" spans="1:15" x14ac:dyDescent="0.25">
      <c r="A119" s="11" t="s">
        <v>229</v>
      </c>
      <c r="B119" s="11" t="s">
        <v>230</v>
      </c>
      <c r="C119" s="12">
        <v>-133478.12</v>
      </c>
      <c r="D119" s="12">
        <v>-127623.71</v>
      </c>
      <c r="E119" s="12">
        <v>-123296.11</v>
      </c>
      <c r="F119" s="12">
        <v>-134279.94</v>
      </c>
      <c r="G119" s="12">
        <v>-129240.28</v>
      </c>
      <c r="H119" s="12">
        <v>-124266.94</v>
      </c>
      <c r="I119" s="12">
        <v>-125650.57</v>
      </c>
      <c r="J119" s="12">
        <v>-113580.92</v>
      </c>
      <c r="K119" s="12">
        <v>-14576.480000000001</v>
      </c>
      <c r="L119" s="12">
        <v>-107916.44</v>
      </c>
      <c r="M119" s="12">
        <v>-103855.53</v>
      </c>
      <c r="N119" s="12">
        <v>-93950.11</v>
      </c>
      <c r="O119" s="10">
        <v>0</v>
      </c>
    </row>
    <row r="120" spans="1:15" x14ac:dyDescent="0.25">
      <c r="A120" s="11" t="s">
        <v>231</v>
      </c>
      <c r="B120" s="11" t="s">
        <v>232</v>
      </c>
      <c r="C120" s="14">
        <v>-1083965.32</v>
      </c>
      <c r="D120" s="14">
        <v>-1153235.02</v>
      </c>
      <c r="E120" s="14">
        <v>-1222176.67</v>
      </c>
      <c r="F120" s="14">
        <v>-1289427.28</v>
      </c>
      <c r="G120" s="14">
        <v>-1352018.64</v>
      </c>
      <c r="H120" s="14">
        <v>-1411880.14</v>
      </c>
      <c r="I120" s="14">
        <v>-1470878.2</v>
      </c>
      <c r="J120" s="14">
        <v>-1531769.91</v>
      </c>
      <c r="K120" s="14">
        <v>-1586144.17</v>
      </c>
      <c r="L120" s="14">
        <v>-1636211.51</v>
      </c>
      <c r="M120" s="14">
        <v>-1688219.49</v>
      </c>
      <c r="N120" s="14">
        <v>-1773019.14</v>
      </c>
      <c r="O120" s="10">
        <v>0</v>
      </c>
    </row>
    <row r="121" spans="1:15" x14ac:dyDescent="0.25">
      <c r="A121" s="11" t="s">
        <v>233</v>
      </c>
      <c r="B121" s="11" t="s">
        <v>234</v>
      </c>
      <c r="C121" s="12">
        <v>-347836.88</v>
      </c>
      <c r="D121" s="12">
        <v>-362376.79</v>
      </c>
      <c r="E121" s="12">
        <v>-376401.06</v>
      </c>
      <c r="F121" s="12">
        <v>-382187.53</v>
      </c>
      <c r="G121" s="12">
        <v>-393569.10000000003</v>
      </c>
      <c r="H121" s="12">
        <v>-395930.73</v>
      </c>
      <c r="I121" s="12">
        <v>-398123.15</v>
      </c>
      <c r="J121" s="12">
        <v>-331818.88</v>
      </c>
      <c r="K121" s="12">
        <v>-321341.97000000003</v>
      </c>
      <c r="L121" s="12">
        <v>-331920.55</v>
      </c>
      <c r="M121" s="12">
        <v>-287652</v>
      </c>
      <c r="N121" s="12">
        <v>-294779.42</v>
      </c>
      <c r="O121" s="10">
        <v>0</v>
      </c>
    </row>
    <row r="122" spans="1:15" x14ac:dyDescent="0.25">
      <c r="A122" s="11" t="s">
        <v>235</v>
      </c>
      <c r="B122" s="11" t="s">
        <v>236</v>
      </c>
      <c r="C122" s="12">
        <v>-1202.68</v>
      </c>
      <c r="D122" s="12">
        <v>-1186.3499999999999</v>
      </c>
      <c r="E122" s="12">
        <v>-226.74</v>
      </c>
      <c r="F122" s="12">
        <v>-183.09</v>
      </c>
      <c r="G122" s="12">
        <v>-196.15</v>
      </c>
      <c r="H122" s="12">
        <v>-189.64</v>
      </c>
      <c r="I122" s="12">
        <v>-154.38</v>
      </c>
      <c r="J122" s="12">
        <v>-173.33</v>
      </c>
      <c r="K122" s="12">
        <v>-79.290000000000006</v>
      </c>
      <c r="L122" s="12">
        <v>-68.849999999999994</v>
      </c>
      <c r="M122" s="12">
        <v>-23.04</v>
      </c>
      <c r="N122" s="12">
        <v>-267.86</v>
      </c>
      <c r="O122" s="10">
        <v>0</v>
      </c>
    </row>
    <row r="123" spans="1:15" x14ac:dyDescent="0.25">
      <c r="A123" s="8" t="s">
        <v>237</v>
      </c>
      <c r="B123" s="8" t="s">
        <v>238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0">
        <v>0</v>
      </c>
    </row>
    <row r="124" spans="1:15" x14ac:dyDescent="0.25">
      <c r="A124" s="11" t="s">
        <v>239</v>
      </c>
      <c r="B124" s="11" t="s">
        <v>240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0">
        <v>0</v>
      </c>
    </row>
    <row r="125" spans="1:15" x14ac:dyDescent="0.25">
      <c r="A125" s="11" t="s">
        <v>241</v>
      </c>
      <c r="B125" s="11" t="s">
        <v>242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0">
        <v>0</v>
      </c>
    </row>
    <row r="126" spans="1:15" x14ac:dyDescent="0.25">
      <c r="A126" s="11" t="s">
        <v>243</v>
      </c>
      <c r="B126" s="11" t="s">
        <v>244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0">
        <v>0</v>
      </c>
    </row>
    <row r="127" spans="1:15" x14ac:dyDescent="0.25">
      <c r="A127" s="11" t="s">
        <v>245</v>
      </c>
      <c r="B127" s="11" t="s">
        <v>246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0">
        <v>0</v>
      </c>
    </row>
    <row r="128" spans="1:15" x14ac:dyDescent="0.25">
      <c r="A128" s="11" t="s">
        <v>247</v>
      </c>
      <c r="B128" s="11" t="s">
        <v>248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0">
        <v>0</v>
      </c>
    </row>
    <row r="129" spans="1:15" x14ac:dyDescent="0.25">
      <c r="A129" s="11" t="s">
        <v>249</v>
      </c>
      <c r="B129" s="11" t="s">
        <v>250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0">
        <v>0</v>
      </c>
    </row>
    <row r="130" spans="1:15" x14ac:dyDescent="0.25">
      <c r="A130" s="8" t="s">
        <v>251</v>
      </c>
      <c r="B130" s="8" t="s">
        <v>252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0">
        <v>0</v>
      </c>
    </row>
    <row r="131" spans="1:15" x14ac:dyDescent="0.25">
      <c r="A131" s="11" t="s">
        <v>253</v>
      </c>
      <c r="B131" s="11" t="s">
        <v>252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0">
        <v>0</v>
      </c>
    </row>
    <row r="132" spans="1:15" x14ac:dyDescent="0.25">
      <c r="A132" s="8" t="s">
        <v>254</v>
      </c>
      <c r="B132" s="8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</row>
    <row r="133" spans="1:15" x14ac:dyDescent="0.25">
      <c r="A133" s="11" t="s">
        <v>255</v>
      </c>
      <c r="B133" s="11" t="s">
        <v>55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0">
        <v>0</v>
      </c>
    </row>
    <row r="134" spans="1:15" x14ac:dyDescent="0.25">
      <c r="A134" s="8" t="s">
        <v>256</v>
      </c>
      <c r="B134" s="8" t="s">
        <v>257</v>
      </c>
      <c r="C134" s="13">
        <v>-390944.32</v>
      </c>
      <c r="D134" s="13">
        <v>-407456.57</v>
      </c>
      <c r="E134" s="13">
        <v>-417968.85</v>
      </c>
      <c r="F134" s="13">
        <v>-442180.4</v>
      </c>
      <c r="G134" s="13">
        <v>-448813.61</v>
      </c>
      <c r="H134" s="13">
        <v>-466184.06</v>
      </c>
      <c r="I134" s="13">
        <v>-472822.52</v>
      </c>
      <c r="J134" s="13">
        <v>-423740.36</v>
      </c>
      <c r="K134" s="13">
        <v>-412984.85</v>
      </c>
      <c r="L134" s="13">
        <v>-423051.97</v>
      </c>
      <c r="M134" s="13">
        <v>-397815.47</v>
      </c>
      <c r="N134" s="13">
        <v>-252436.07</v>
      </c>
      <c r="O134" s="10">
        <v>0</v>
      </c>
    </row>
    <row r="135" spans="1:15" x14ac:dyDescent="0.25">
      <c r="A135" s="11" t="s">
        <v>258</v>
      </c>
      <c r="B135" s="11" t="s">
        <v>257</v>
      </c>
      <c r="C135" s="12">
        <v>-390944.32</v>
      </c>
      <c r="D135" s="12">
        <v>-407456.57</v>
      </c>
      <c r="E135" s="12">
        <v>-417968.85</v>
      </c>
      <c r="F135" s="12">
        <v>-442180.4</v>
      </c>
      <c r="G135" s="12">
        <v>-448813.61</v>
      </c>
      <c r="H135" s="12">
        <v>-466184.06</v>
      </c>
      <c r="I135" s="12">
        <v>-472822.52</v>
      </c>
      <c r="J135" s="12">
        <v>-423740.36</v>
      </c>
      <c r="K135" s="12">
        <v>-412984.85</v>
      </c>
      <c r="L135" s="12">
        <v>-423051.97</v>
      </c>
      <c r="M135" s="12">
        <v>-397815.47</v>
      </c>
      <c r="N135" s="12">
        <v>-252436.07</v>
      </c>
      <c r="O135" s="10">
        <v>0</v>
      </c>
    </row>
    <row r="136" spans="1:15" x14ac:dyDescent="0.25">
      <c r="A136" s="8" t="s">
        <v>259</v>
      </c>
      <c r="B136" s="8" t="s">
        <v>260</v>
      </c>
      <c r="C136" s="10">
        <v>-1380577.89</v>
      </c>
      <c r="D136" s="10">
        <v>-1354089.1</v>
      </c>
      <c r="E136" s="10">
        <v>-1327437.96</v>
      </c>
      <c r="F136" s="10">
        <v>-1300968.77</v>
      </c>
      <c r="G136" s="10">
        <v>-1274610.8699999999</v>
      </c>
      <c r="H136" s="10">
        <v>-1249951.3500000001</v>
      </c>
      <c r="I136" s="10">
        <v>-1223333.93</v>
      </c>
      <c r="J136" s="10">
        <v>-1209690.1499999999</v>
      </c>
      <c r="K136" s="10">
        <v>-1209690.1499999999</v>
      </c>
      <c r="L136" s="10">
        <v>-1209690.1499999999</v>
      </c>
      <c r="M136" s="10">
        <v>-1209690.1499999999</v>
      </c>
      <c r="N136" s="10">
        <v>-1702767.33</v>
      </c>
      <c r="O136" s="10">
        <v>0</v>
      </c>
    </row>
    <row r="137" spans="1:15" x14ac:dyDescent="0.25">
      <c r="A137" s="8" t="s">
        <v>261</v>
      </c>
      <c r="B137" s="8" t="s">
        <v>206</v>
      </c>
      <c r="C137" s="10">
        <v>-311633.43</v>
      </c>
      <c r="D137" s="10">
        <v>-285144.64</v>
      </c>
      <c r="E137" s="10">
        <v>-258493.5</v>
      </c>
      <c r="F137" s="10">
        <v>-232024.31</v>
      </c>
      <c r="G137" s="10">
        <v>-205666.41</v>
      </c>
      <c r="H137" s="10">
        <v>-181006.89</v>
      </c>
      <c r="I137" s="10">
        <v>-154389.47</v>
      </c>
      <c r="J137" s="10">
        <v>-140745.69</v>
      </c>
      <c r="K137" s="10">
        <v>-140745.69</v>
      </c>
      <c r="L137" s="10">
        <v>-140745.69</v>
      </c>
      <c r="M137" s="10">
        <v>-140745.69</v>
      </c>
      <c r="N137" s="10">
        <v>-140745.69</v>
      </c>
      <c r="O137" s="10">
        <v>0</v>
      </c>
    </row>
    <row r="138" spans="1:15" x14ac:dyDescent="0.25">
      <c r="A138" s="11" t="s">
        <v>262</v>
      </c>
      <c r="B138" s="11" t="s">
        <v>208</v>
      </c>
      <c r="C138" s="12">
        <v>-311633.43</v>
      </c>
      <c r="D138" s="12">
        <v>-285144.64</v>
      </c>
      <c r="E138" s="12">
        <v>-258493.5</v>
      </c>
      <c r="F138" s="12">
        <v>-232024.31</v>
      </c>
      <c r="G138" s="12">
        <v>-205666.41</v>
      </c>
      <c r="H138" s="12">
        <v>-181006.89</v>
      </c>
      <c r="I138" s="12">
        <v>-154389.47</v>
      </c>
      <c r="J138" s="12">
        <v>-140745.69</v>
      </c>
      <c r="K138" s="12">
        <v>-140745.69</v>
      </c>
      <c r="L138" s="12">
        <v>-140745.69</v>
      </c>
      <c r="M138" s="12">
        <v>-140745.69</v>
      </c>
      <c r="N138" s="12">
        <v>-140745.69</v>
      </c>
      <c r="O138" s="10">
        <v>0</v>
      </c>
    </row>
    <row r="139" spans="1:15" x14ac:dyDescent="0.25">
      <c r="A139" s="11" t="s">
        <v>263</v>
      </c>
      <c r="B139" s="11" t="s">
        <v>210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0">
        <v>0</v>
      </c>
    </row>
    <row r="140" spans="1:15" x14ac:dyDescent="0.25">
      <c r="A140" s="8" t="s">
        <v>264</v>
      </c>
      <c r="B140" s="8" t="s">
        <v>212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0">
        <v>0</v>
      </c>
    </row>
    <row r="141" spans="1:15" x14ac:dyDescent="0.25">
      <c r="A141" s="11" t="s">
        <v>265</v>
      </c>
      <c r="B141" s="11" t="s">
        <v>212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0">
        <v>0</v>
      </c>
    </row>
    <row r="142" spans="1:15" x14ac:dyDescent="0.25">
      <c r="A142" s="8" t="s">
        <v>266</v>
      </c>
      <c r="B142" s="8" t="s">
        <v>55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0">
        <v>0</v>
      </c>
    </row>
    <row r="143" spans="1:15" x14ac:dyDescent="0.25">
      <c r="A143" s="11" t="s">
        <v>267</v>
      </c>
      <c r="B143" s="11" t="s">
        <v>268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0">
        <v>0</v>
      </c>
    </row>
    <row r="144" spans="1:15" x14ac:dyDescent="0.25">
      <c r="A144" s="8" t="s">
        <v>269</v>
      </c>
      <c r="B144" s="8" t="s">
        <v>270</v>
      </c>
      <c r="C144" s="13">
        <v>-1068944.46</v>
      </c>
      <c r="D144" s="13">
        <v>-1068944.46</v>
      </c>
      <c r="E144" s="13">
        <v>-1068944.46</v>
      </c>
      <c r="F144" s="13">
        <v>-1068944.46</v>
      </c>
      <c r="G144" s="13">
        <v>-1068944.46</v>
      </c>
      <c r="H144" s="13">
        <v>-1068944.46</v>
      </c>
      <c r="I144" s="13">
        <v>-1068944.46</v>
      </c>
      <c r="J144" s="13">
        <v>-1068944.46</v>
      </c>
      <c r="K144" s="13">
        <v>-1068944.46</v>
      </c>
      <c r="L144" s="13">
        <v>-1068944.46</v>
      </c>
      <c r="M144" s="13">
        <v>-1068944.46</v>
      </c>
      <c r="N144" s="13">
        <v>-1562021.6400000001</v>
      </c>
      <c r="O144" s="10">
        <v>0</v>
      </c>
    </row>
    <row r="145" spans="1:15" x14ac:dyDescent="0.25">
      <c r="A145" s="11" t="s">
        <v>271</v>
      </c>
      <c r="B145" s="11" t="s">
        <v>270</v>
      </c>
      <c r="C145" s="12">
        <v>-1068944.46</v>
      </c>
      <c r="D145" s="12">
        <v>-1068944.46</v>
      </c>
      <c r="E145" s="12">
        <v>-1068944.46</v>
      </c>
      <c r="F145" s="12">
        <v>-1068944.46</v>
      </c>
      <c r="G145" s="12">
        <v>-1068944.46</v>
      </c>
      <c r="H145" s="12">
        <v>-1068944.46</v>
      </c>
      <c r="I145" s="12">
        <v>-1068944.46</v>
      </c>
      <c r="J145" s="12">
        <v>-1068944.46</v>
      </c>
      <c r="K145" s="12">
        <v>-1068944.46</v>
      </c>
      <c r="L145" s="12">
        <v>-1068944.46</v>
      </c>
      <c r="M145" s="12">
        <v>-1068944.46</v>
      </c>
      <c r="N145" s="12">
        <v>-1562021.6400000001</v>
      </c>
      <c r="O145" s="10">
        <v>0</v>
      </c>
    </row>
    <row r="146" spans="1:15" x14ac:dyDescent="0.25">
      <c r="A146" s="8" t="s">
        <v>272</v>
      </c>
      <c r="B146" s="8" t="s">
        <v>246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</row>
    <row r="147" spans="1:15" x14ac:dyDescent="0.25">
      <c r="A147" s="11" t="s">
        <v>273</v>
      </c>
      <c r="B147" s="11" t="s">
        <v>246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0">
        <v>0</v>
      </c>
    </row>
    <row r="148" spans="1:15" x14ac:dyDescent="0.25">
      <c r="A148" s="8" t="s">
        <v>274</v>
      </c>
      <c r="B148" s="8" t="s">
        <v>275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0">
        <v>0</v>
      </c>
    </row>
    <row r="149" spans="1:15" x14ac:dyDescent="0.25">
      <c r="A149" s="11" t="s">
        <v>276</v>
      </c>
      <c r="B149" s="1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0">
        <v>0</v>
      </c>
    </row>
    <row r="150" spans="1:15" x14ac:dyDescent="0.25">
      <c r="A150" s="8" t="s">
        <v>278</v>
      </c>
      <c r="B150" s="8" t="s">
        <v>279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0">
        <v>0</v>
      </c>
    </row>
    <row r="151" spans="1:15" x14ac:dyDescent="0.25">
      <c r="A151" s="11" t="s">
        <v>280</v>
      </c>
      <c r="B151" s="11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0">
        <v>0</v>
      </c>
    </row>
    <row r="152" spans="1:15" x14ac:dyDescent="0.25">
      <c r="A152" s="11" t="s">
        <v>282</v>
      </c>
      <c r="B152" s="11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0">
        <v>0</v>
      </c>
    </row>
    <row r="153" spans="1:15" x14ac:dyDescent="0.25">
      <c r="A153" s="8" t="s">
        <v>284</v>
      </c>
      <c r="B153" s="8" t="s">
        <v>285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</row>
    <row r="154" spans="1:15" x14ac:dyDescent="0.25">
      <c r="A154" s="11" t="s">
        <v>286</v>
      </c>
      <c r="B154" s="11" t="s">
        <v>285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0">
        <v>0</v>
      </c>
    </row>
    <row r="155" spans="1:15" x14ac:dyDescent="0.25">
      <c r="A155" s="8" t="s">
        <v>287</v>
      </c>
      <c r="B155" s="8" t="s">
        <v>288</v>
      </c>
      <c r="C155" s="13">
        <v>3150332.1300000004</v>
      </c>
      <c r="D155" s="13">
        <v>3354129.74</v>
      </c>
      <c r="E155" s="13">
        <v>3574502.3400000003</v>
      </c>
      <c r="F155" s="13">
        <v>3755474.81</v>
      </c>
      <c r="G155" s="13">
        <v>3903196.9800000004</v>
      </c>
      <c r="H155" s="13">
        <v>3278131.6300000004</v>
      </c>
      <c r="I155" s="13">
        <v>3378067.3400000003</v>
      </c>
      <c r="J155" s="13">
        <v>3531639.91</v>
      </c>
      <c r="K155" s="13">
        <v>3542366.24</v>
      </c>
      <c r="L155" s="13">
        <v>3438346.75</v>
      </c>
      <c r="M155" s="13">
        <v>3417535.1700000004</v>
      </c>
      <c r="N155" s="13">
        <v>3251269.33</v>
      </c>
      <c r="O155" s="10">
        <v>3251269.33</v>
      </c>
    </row>
    <row r="156" spans="1:15" x14ac:dyDescent="0.25">
      <c r="A156" s="8" t="s">
        <v>289</v>
      </c>
      <c r="B156" s="8" t="s">
        <v>290</v>
      </c>
      <c r="C156" s="10">
        <v>-10000</v>
      </c>
      <c r="D156" s="10">
        <v>-10000</v>
      </c>
      <c r="E156" s="10">
        <v>-10000</v>
      </c>
      <c r="F156" s="10">
        <v>-10000</v>
      </c>
      <c r="G156" s="10">
        <v>-10000</v>
      </c>
      <c r="H156" s="10">
        <v>-10000</v>
      </c>
      <c r="I156" s="10">
        <v>-10000</v>
      </c>
      <c r="J156" s="10">
        <v>-10000</v>
      </c>
      <c r="K156" s="10">
        <v>-10000</v>
      </c>
      <c r="L156" s="10">
        <v>-10000</v>
      </c>
      <c r="M156" s="10">
        <v>-10000</v>
      </c>
      <c r="N156" s="10">
        <v>-10000</v>
      </c>
      <c r="O156" s="10">
        <v>0</v>
      </c>
    </row>
    <row r="157" spans="1:15" x14ac:dyDescent="0.25">
      <c r="A157" s="11" t="s">
        <v>291</v>
      </c>
      <c r="B157" s="11" t="s">
        <v>290</v>
      </c>
      <c r="C157" s="12">
        <v>-10000</v>
      </c>
      <c r="D157" s="12">
        <v>-10000</v>
      </c>
      <c r="E157" s="12">
        <v>-10000</v>
      </c>
      <c r="F157" s="12">
        <v>-10000</v>
      </c>
      <c r="G157" s="12">
        <v>-10000</v>
      </c>
      <c r="H157" s="12">
        <v>-10000</v>
      </c>
      <c r="I157" s="12">
        <v>-10000</v>
      </c>
      <c r="J157" s="12">
        <v>-10000</v>
      </c>
      <c r="K157" s="12">
        <v>-10000</v>
      </c>
      <c r="L157" s="12">
        <v>-10000</v>
      </c>
      <c r="M157" s="12">
        <v>-10000</v>
      </c>
      <c r="N157" s="12">
        <v>-10000</v>
      </c>
      <c r="O157" s="10">
        <v>0</v>
      </c>
    </row>
    <row r="158" spans="1:15" x14ac:dyDescent="0.25">
      <c r="A158" s="8" t="s">
        <v>292</v>
      </c>
      <c r="B158" s="8" t="s">
        <v>293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0">
        <v>0</v>
      </c>
    </row>
    <row r="159" spans="1:15" x14ac:dyDescent="0.25">
      <c r="A159" s="11" t="s">
        <v>294</v>
      </c>
      <c r="B159" s="11" t="s">
        <v>293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0">
        <v>0</v>
      </c>
    </row>
    <row r="160" spans="1:15" x14ac:dyDescent="0.25">
      <c r="A160" s="11" t="s">
        <v>295</v>
      </c>
      <c r="B160" s="11" t="s">
        <v>296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0">
        <v>0</v>
      </c>
    </row>
    <row r="161" spans="1:15" x14ac:dyDescent="0.25">
      <c r="A161" s="11" t="s">
        <v>297</v>
      </c>
      <c r="B161" s="11" t="s">
        <v>298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0">
        <v>0</v>
      </c>
    </row>
    <row r="162" spans="1:15" x14ac:dyDescent="0.25">
      <c r="A162" s="11" t="s">
        <v>299</v>
      </c>
      <c r="B162" s="11" t="s">
        <v>300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0">
        <v>0</v>
      </c>
    </row>
    <row r="163" spans="1:15" x14ac:dyDescent="0.25">
      <c r="A163" s="11" t="s">
        <v>301</v>
      </c>
      <c r="B163" s="11" t="s">
        <v>302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0">
        <v>0</v>
      </c>
    </row>
    <row r="164" spans="1:15" x14ac:dyDescent="0.25">
      <c r="A164" s="8" t="s">
        <v>303</v>
      </c>
      <c r="B164" s="8" t="s">
        <v>304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</row>
    <row r="165" spans="1:15" x14ac:dyDescent="0.25">
      <c r="A165" s="11" t="s">
        <v>305</v>
      </c>
      <c r="B165" s="11" t="s">
        <v>304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0">
        <v>0</v>
      </c>
    </row>
    <row r="166" spans="1:15" x14ac:dyDescent="0.25">
      <c r="A166" s="8" t="s">
        <v>306</v>
      </c>
      <c r="B166" s="8" t="s">
        <v>307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0">
        <v>0</v>
      </c>
    </row>
    <row r="167" spans="1:15" x14ac:dyDescent="0.25">
      <c r="A167" s="11" t="s">
        <v>308</v>
      </c>
      <c r="B167" s="11" t="s">
        <v>309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0">
        <v>0</v>
      </c>
    </row>
    <row r="168" spans="1:15" x14ac:dyDescent="0.25">
      <c r="A168" s="8" t="s">
        <v>310</v>
      </c>
      <c r="B168" s="8" t="s">
        <v>311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0">
        <v>0</v>
      </c>
    </row>
    <row r="169" spans="1:15" x14ac:dyDescent="0.25">
      <c r="A169" s="11" t="s">
        <v>312</v>
      </c>
      <c r="B169" s="11" t="s">
        <v>311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0">
        <v>0</v>
      </c>
    </row>
    <row r="170" spans="1:15" x14ac:dyDescent="0.25">
      <c r="A170" s="11" t="s">
        <v>313</v>
      </c>
      <c r="B170" s="11" t="s">
        <v>314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0">
        <v>0</v>
      </c>
    </row>
    <row r="171" spans="1:15" x14ac:dyDescent="0.25">
      <c r="A171" s="11" t="s">
        <v>315</v>
      </c>
      <c r="B171" s="11" t="s">
        <v>316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0">
        <v>0</v>
      </c>
    </row>
    <row r="172" spans="1:15" x14ac:dyDescent="0.25">
      <c r="A172" s="11" t="s">
        <v>317</v>
      </c>
      <c r="B172" s="11" t="s">
        <v>318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0">
        <v>0</v>
      </c>
    </row>
    <row r="173" spans="1:15" x14ac:dyDescent="0.25">
      <c r="A173" s="11" t="s">
        <v>319</v>
      </c>
      <c r="B173" s="11" t="s">
        <v>320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0">
        <v>0</v>
      </c>
    </row>
    <row r="174" spans="1:15" x14ac:dyDescent="0.25">
      <c r="A174" s="11" t="s">
        <v>321</v>
      </c>
      <c r="B174" s="11" t="s">
        <v>322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0">
        <v>0</v>
      </c>
    </row>
    <row r="175" spans="1:15" x14ac:dyDescent="0.25">
      <c r="A175" s="11" t="s">
        <v>323</v>
      </c>
      <c r="B175" s="11" t="s">
        <v>324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0">
        <v>0</v>
      </c>
    </row>
    <row r="176" spans="1:15" x14ac:dyDescent="0.25">
      <c r="A176" s="11" t="s">
        <v>325</v>
      </c>
      <c r="B176" s="11" t="s">
        <v>326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0">
        <v>0</v>
      </c>
    </row>
    <row r="177" spans="1:15" x14ac:dyDescent="0.25">
      <c r="A177" s="8" t="s">
        <v>327</v>
      </c>
      <c r="B177" s="8" t="s">
        <v>328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0">
        <v>0</v>
      </c>
    </row>
    <row r="178" spans="1:15" x14ac:dyDescent="0.25">
      <c r="A178" s="11" t="s">
        <v>329</v>
      </c>
      <c r="B178" s="11" t="s">
        <v>328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0">
        <v>0</v>
      </c>
    </row>
    <row r="179" spans="1:15" x14ac:dyDescent="0.25">
      <c r="A179" s="8" t="s">
        <v>330</v>
      </c>
      <c r="B179" s="8" t="s">
        <v>331</v>
      </c>
      <c r="C179" s="10">
        <v>3160332.1300000004</v>
      </c>
      <c r="D179" s="10">
        <v>3364129.74</v>
      </c>
      <c r="E179" s="10">
        <v>3584502.3400000003</v>
      </c>
      <c r="F179" s="10">
        <v>3765474.81</v>
      </c>
      <c r="G179" s="10">
        <v>3913196.9800000004</v>
      </c>
      <c r="H179" s="10">
        <v>3288131.6300000004</v>
      </c>
      <c r="I179" s="10">
        <v>3388067.3400000003</v>
      </c>
      <c r="J179" s="10">
        <v>3541639.91</v>
      </c>
      <c r="K179" s="10">
        <v>3552366.24</v>
      </c>
      <c r="L179" s="10">
        <v>3448346.75</v>
      </c>
      <c r="M179" s="10">
        <v>3427535.1700000004</v>
      </c>
      <c r="N179" s="10">
        <v>3261269.33</v>
      </c>
      <c r="O179" s="10">
        <v>3261269.33</v>
      </c>
    </row>
    <row r="180" spans="1:15" x14ac:dyDescent="0.25">
      <c r="A180" s="11" t="s">
        <v>332</v>
      </c>
      <c r="B180" s="11" t="s">
        <v>331</v>
      </c>
      <c r="C180" s="13">
        <v>3160332.1300000004</v>
      </c>
      <c r="D180" s="13">
        <v>3364129.74</v>
      </c>
      <c r="E180" s="13">
        <v>3584502.3400000003</v>
      </c>
      <c r="F180" s="13">
        <v>3765474.81</v>
      </c>
      <c r="G180" s="13">
        <v>3913196.9800000004</v>
      </c>
      <c r="H180" s="13">
        <v>3288131.6300000004</v>
      </c>
      <c r="I180" s="13">
        <v>3388067.3400000003</v>
      </c>
      <c r="J180" s="13">
        <v>3541639.91</v>
      </c>
      <c r="K180" s="13">
        <v>3552366.24</v>
      </c>
      <c r="L180" s="13">
        <v>3448346.75</v>
      </c>
      <c r="M180" s="13">
        <v>3427535.1700000004</v>
      </c>
      <c r="N180" s="13">
        <v>3261269.33</v>
      </c>
      <c r="O180" s="10">
        <v>3261269.33</v>
      </c>
    </row>
    <row r="181" spans="1:15" x14ac:dyDescent="0.25">
      <c r="A181" s="11" t="s">
        <v>333</v>
      </c>
      <c r="B181" s="11" t="s">
        <v>334</v>
      </c>
      <c r="C181" s="12">
        <v>2999963.22</v>
      </c>
      <c r="D181" s="12">
        <v>2999963.22</v>
      </c>
      <c r="E181" s="12">
        <v>2999963.22</v>
      </c>
      <c r="F181" s="12">
        <v>2999963.22</v>
      </c>
      <c r="G181" s="12">
        <v>2999963.22</v>
      </c>
      <c r="H181" s="12">
        <v>2999963.22</v>
      </c>
      <c r="I181" s="12">
        <v>2999963.22</v>
      </c>
      <c r="J181" s="12">
        <v>2999963.22</v>
      </c>
      <c r="K181" s="12">
        <v>2999963.22</v>
      </c>
      <c r="L181" s="12">
        <v>2999963.22</v>
      </c>
      <c r="M181" s="12">
        <v>2999963.22</v>
      </c>
      <c r="N181" s="12">
        <v>2999963.22</v>
      </c>
      <c r="O181" s="10">
        <v>2999963.22</v>
      </c>
    </row>
    <row r="182" spans="1:15" x14ac:dyDescent="0.25">
      <c r="A182" s="11" t="s">
        <v>335</v>
      </c>
      <c r="B182" s="11" t="s">
        <v>336</v>
      </c>
      <c r="C182" s="12">
        <v>160368.91</v>
      </c>
      <c r="D182" s="12">
        <v>364166.52</v>
      </c>
      <c r="E182" s="12">
        <v>584539.12</v>
      </c>
      <c r="F182" s="14">
        <v>765511.59</v>
      </c>
      <c r="G182" s="14">
        <v>913233.76</v>
      </c>
      <c r="H182" s="14">
        <v>288168.40999999997</v>
      </c>
      <c r="I182" s="14">
        <v>388104.12</v>
      </c>
      <c r="J182" s="12">
        <v>541676.68999999994</v>
      </c>
      <c r="K182" s="12">
        <v>552403.02</v>
      </c>
      <c r="L182" s="12">
        <v>448383.53</v>
      </c>
      <c r="M182" s="12">
        <v>427571.95</v>
      </c>
      <c r="N182" s="12">
        <v>261306.11</v>
      </c>
      <c r="O182" s="10">
        <v>261306.11</v>
      </c>
    </row>
    <row r="183" spans="1:15" x14ac:dyDescent="0.25">
      <c r="A183" s="11" t="s">
        <v>337</v>
      </c>
      <c r="B183" s="11" t="s">
        <v>338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0">
        <v>0</v>
      </c>
    </row>
    <row r="184" spans="1:15" x14ac:dyDescent="0.25">
      <c r="A184" s="8"/>
      <c r="B184" s="8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0"/>
    </row>
    <row r="185" spans="1:15" x14ac:dyDescent="0.25">
      <c r="A185" s="7">
        <v>3</v>
      </c>
      <c r="B185" s="8" t="s">
        <v>339</v>
      </c>
      <c r="C185" s="9">
        <v>-160368.90999999992</v>
      </c>
      <c r="D185" s="9">
        <v>-203797.61</v>
      </c>
      <c r="E185" s="9">
        <v>-220372.59999999992</v>
      </c>
      <c r="F185" s="9">
        <v>-180972.47000000003</v>
      </c>
      <c r="G185" s="9">
        <v>-147722.1699999999</v>
      </c>
      <c r="H185" s="9">
        <v>625065.35</v>
      </c>
      <c r="I185" s="9">
        <v>-99935.709999999934</v>
      </c>
      <c r="J185" s="9">
        <v>-153572.56999999992</v>
      </c>
      <c r="K185" s="9">
        <v>-10726.330000000078</v>
      </c>
      <c r="L185" s="9">
        <v>104019.49000000002</v>
      </c>
      <c r="M185" s="9">
        <v>20811.580000000024</v>
      </c>
      <c r="N185" s="9">
        <v>166265.83999999988</v>
      </c>
      <c r="O185" s="9">
        <v>-261306.1100000001</v>
      </c>
    </row>
    <row r="186" spans="1:15" x14ac:dyDescent="0.25">
      <c r="A186" s="8" t="s">
        <v>340</v>
      </c>
      <c r="B186" s="8" t="s">
        <v>341</v>
      </c>
      <c r="C186" s="10">
        <v>-160368.90999999992</v>
      </c>
      <c r="D186" s="10">
        <v>-203797.61</v>
      </c>
      <c r="E186" s="10">
        <v>-220372.59999999992</v>
      </c>
      <c r="F186" s="10">
        <v>-180972.47000000003</v>
      </c>
      <c r="G186" s="10">
        <v>-147722.1699999999</v>
      </c>
      <c r="H186" s="10">
        <v>625065.35</v>
      </c>
      <c r="I186" s="10">
        <v>-99935.709999999934</v>
      </c>
      <c r="J186" s="10">
        <v>-153572.56999999992</v>
      </c>
      <c r="K186" s="10">
        <v>-10726.330000000078</v>
      </c>
      <c r="L186" s="10">
        <v>104019.49000000002</v>
      </c>
      <c r="M186" s="10">
        <v>20811.580000000024</v>
      </c>
      <c r="N186" s="10">
        <v>166265.83999999988</v>
      </c>
      <c r="O186" s="10">
        <v>-261306.1100000001</v>
      </c>
    </row>
    <row r="187" spans="1:15" x14ac:dyDescent="0.25">
      <c r="A187" s="8" t="s">
        <v>342</v>
      </c>
      <c r="B187" s="8" t="s">
        <v>343</v>
      </c>
      <c r="C187" s="10">
        <v>-160308.90999999992</v>
      </c>
      <c r="D187" s="10">
        <v>-203797.61</v>
      </c>
      <c r="E187" s="10">
        <v>-220262.59999999992</v>
      </c>
      <c r="F187" s="10">
        <v>-180912.47000000003</v>
      </c>
      <c r="G187" s="10">
        <v>-147662.1699999999</v>
      </c>
      <c r="H187" s="10">
        <v>-191042.93000000008</v>
      </c>
      <c r="I187" s="10">
        <v>-99925.709999999934</v>
      </c>
      <c r="J187" s="10">
        <v>-153522.56999999992</v>
      </c>
      <c r="K187" s="10">
        <v>-10476.330000000078</v>
      </c>
      <c r="L187" s="10">
        <v>104079.49000000002</v>
      </c>
      <c r="M187" s="10">
        <v>20861.580000000024</v>
      </c>
      <c r="N187" s="10">
        <v>166465.83999999988</v>
      </c>
      <c r="O187" s="10">
        <v>-1076504.3900000001</v>
      </c>
    </row>
    <row r="188" spans="1:15" x14ac:dyDescent="0.25">
      <c r="A188" s="8" t="s">
        <v>344</v>
      </c>
      <c r="B188" s="8" t="s">
        <v>345</v>
      </c>
      <c r="C188" s="10">
        <v>431873.12</v>
      </c>
      <c r="D188" s="10">
        <v>414998.59</v>
      </c>
      <c r="E188" s="10">
        <v>376841.9</v>
      </c>
      <c r="F188" s="10">
        <v>402996.08</v>
      </c>
      <c r="G188" s="10">
        <v>440406.18000000005</v>
      </c>
      <c r="H188" s="10">
        <v>424272.64999999997</v>
      </c>
      <c r="I188" s="10">
        <v>466110.49</v>
      </c>
      <c r="J188" s="10">
        <v>419135.57</v>
      </c>
      <c r="K188" s="10">
        <v>493514.12999999995</v>
      </c>
      <c r="L188" s="10">
        <v>554764.24</v>
      </c>
      <c r="M188" s="10">
        <v>550574.69999999995</v>
      </c>
      <c r="N188" s="10">
        <v>606238.42999999993</v>
      </c>
      <c r="O188" s="10">
        <v>5581726.0800000001</v>
      </c>
    </row>
    <row r="189" spans="1:15" x14ac:dyDescent="0.25">
      <c r="A189" s="8" t="s">
        <v>346</v>
      </c>
      <c r="B189" s="8" t="s">
        <v>347</v>
      </c>
      <c r="C189" s="10">
        <v>463404.05</v>
      </c>
      <c r="D189" s="10">
        <v>445223.9</v>
      </c>
      <c r="E189" s="10">
        <v>404551</v>
      </c>
      <c r="F189" s="10">
        <v>432840.95</v>
      </c>
      <c r="G189" s="10">
        <v>472716.15</v>
      </c>
      <c r="H189" s="10">
        <v>455420.64999999997</v>
      </c>
      <c r="I189" s="10">
        <v>500380.99</v>
      </c>
      <c r="J189" s="10">
        <v>449525.05</v>
      </c>
      <c r="K189" s="10">
        <v>528909.69999999995</v>
      </c>
      <c r="L189" s="10">
        <v>594932.65</v>
      </c>
      <c r="M189" s="10">
        <v>589388.07999999996</v>
      </c>
      <c r="N189" s="10">
        <v>649611.19999999995</v>
      </c>
      <c r="O189" s="10">
        <v>5986904.3700000001</v>
      </c>
    </row>
    <row r="190" spans="1:15" x14ac:dyDescent="0.25">
      <c r="A190" s="8" t="s">
        <v>348</v>
      </c>
      <c r="B190" s="8" t="s">
        <v>349</v>
      </c>
      <c r="C190" s="13">
        <v>441688.5</v>
      </c>
      <c r="D190" s="13">
        <v>424824.75</v>
      </c>
      <c r="E190" s="13">
        <v>384282</v>
      </c>
      <c r="F190" s="13">
        <v>409972.5</v>
      </c>
      <c r="G190" s="13">
        <v>449617.5</v>
      </c>
      <c r="H190" s="13">
        <v>433518.35</v>
      </c>
      <c r="I190" s="13">
        <v>477481.5</v>
      </c>
      <c r="J190" s="13">
        <v>429772.5</v>
      </c>
      <c r="K190" s="13">
        <v>505547</v>
      </c>
      <c r="L190" s="13">
        <v>566116.25</v>
      </c>
      <c r="M190" s="13">
        <v>562055.25</v>
      </c>
      <c r="N190" s="13">
        <v>619393.94999999995</v>
      </c>
      <c r="O190" s="13">
        <v>5704270.0499999998</v>
      </c>
    </row>
    <row r="191" spans="1:15" x14ac:dyDescent="0.25">
      <c r="A191" s="11" t="s">
        <v>350</v>
      </c>
      <c r="B191" s="11" t="s">
        <v>351</v>
      </c>
      <c r="C191" s="12">
        <v>441688.5</v>
      </c>
      <c r="D191" s="12">
        <v>424824.75</v>
      </c>
      <c r="E191" s="12">
        <v>384282</v>
      </c>
      <c r="F191" s="12">
        <v>409972.5</v>
      </c>
      <c r="G191" s="12">
        <v>449617.5</v>
      </c>
      <c r="H191" s="12">
        <v>433518.35</v>
      </c>
      <c r="I191" s="12">
        <v>477481.5</v>
      </c>
      <c r="J191" s="12">
        <v>429772.5</v>
      </c>
      <c r="K191" s="12">
        <v>505547</v>
      </c>
      <c r="L191" s="12">
        <v>566116.25</v>
      </c>
      <c r="M191" s="12">
        <v>562055.25</v>
      </c>
      <c r="N191" s="12">
        <v>619393.94999999995</v>
      </c>
      <c r="O191" s="10">
        <v>5704270.0499999998</v>
      </c>
    </row>
    <row r="192" spans="1:15" x14ac:dyDescent="0.25">
      <c r="A192" s="11" t="s">
        <v>352</v>
      </c>
      <c r="B192" s="11" t="s">
        <v>353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0">
        <v>0</v>
      </c>
    </row>
    <row r="193" spans="1:15" x14ac:dyDescent="0.25">
      <c r="A193" s="11" t="s">
        <v>354</v>
      </c>
      <c r="B193" s="11" t="s">
        <v>355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0">
        <v>0</v>
      </c>
    </row>
    <row r="194" spans="1:15" x14ac:dyDescent="0.25">
      <c r="A194" s="11" t="s">
        <v>356</v>
      </c>
      <c r="B194" s="11" t="s">
        <v>357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0">
        <v>0</v>
      </c>
    </row>
    <row r="195" spans="1:15" x14ac:dyDescent="0.25">
      <c r="A195" s="17" t="s">
        <v>358</v>
      </c>
      <c r="B195" s="8" t="s">
        <v>359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</row>
    <row r="196" spans="1:15" x14ac:dyDescent="0.25">
      <c r="A196" s="18" t="s">
        <v>360</v>
      </c>
      <c r="B196" s="11" t="s">
        <v>361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0">
        <v>0</v>
      </c>
    </row>
    <row r="197" spans="1:15" x14ac:dyDescent="0.25">
      <c r="A197" s="18" t="s">
        <v>362</v>
      </c>
      <c r="B197" s="11" t="s">
        <v>363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0">
        <v>0</v>
      </c>
    </row>
    <row r="198" spans="1:15" x14ac:dyDescent="0.25">
      <c r="A198" s="18" t="s">
        <v>364</v>
      </c>
      <c r="B198" s="11" t="s">
        <v>365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0">
        <v>0</v>
      </c>
    </row>
    <row r="199" spans="1:15" x14ac:dyDescent="0.25">
      <c r="A199" s="18" t="s">
        <v>366</v>
      </c>
      <c r="B199" s="11" t="s">
        <v>367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0">
        <v>0</v>
      </c>
    </row>
    <row r="200" spans="1:15" x14ac:dyDescent="0.25">
      <c r="A200" s="17" t="s">
        <v>368</v>
      </c>
      <c r="B200" s="17" t="s">
        <v>369</v>
      </c>
      <c r="C200" s="10">
        <v>21715.55</v>
      </c>
      <c r="D200" s="10">
        <v>20399.150000000001</v>
      </c>
      <c r="E200" s="10">
        <v>20269</v>
      </c>
      <c r="F200" s="10">
        <v>22868.45</v>
      </c>
      <c r="G200" s="10">
        <v>23098.65</v>
      </c>
      <c r="H200" s="10">
        <v>21902.3</v>
      </c>
      <c r="I200" s="10">
        <v>22899.49</v>
      </c>
      <c r="J200" s="10">
        <v>19752.55</v>
      </c>
      <c r="K200" s="10">
        <v>23362.7</v>
      </c>
      <c r="L200" s="10">
        <v>28816.400000000001</v>
      </c>
      <c r="M200" s="10">
        <v>27332.83</v>
      </c>
      <c r="N200" s="10">
        <v>30217.25</v>
      </c>
      <c r="O200" s="10">
        <v>282634.32</v>
      </c>
    </row>
    <row r="201" spans="1:15" x14ac:dyDescent="0.25">
      <c r="A201" s="18" t="s">
        <v>370</v>
      </c>
      <c r="B201" s="18" t="s">
        <v>371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0">
        <v>0</v>
      </c>
    </row>
    <row r="202" spans="1:15" x14ac:dyDescent="0.25">
      <c r="A202" s="18" t="s">
        <v>372</v>
      </c>
      <c r="B202" s="18" t="s">
        <v>373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0">
        <v>0</v>
      </c>
    </row>
    <row r="203" spans="1:15" x14ac:dyDescent="0.25">
      <c r="A203" s="18" t="s">
        <v>374</v>
      </c>
      <c r="B203" s="18" t="s">
        <v>375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0">
        <v>0</v>
      </c>
    </row>
    <row r="204" spans="1:15" x14ac:dyDescent="0.25">
      <c r="A204" s="18" t="s">
        <v>376</v>
      </c>
      <c r="B204" s="18" t="s">
        <v>377</v>
      </c>
      <c r="C204" s="12">
        <v>21715.55</v>
      </c>
      <c r="D204" s="12">
        <v>20399.150000000001</v>
      </c>
      <c r="E204" s="12">
        <v>20269</v>
      </c>
      <c r="F204" s="12">
        <v>22868.45</v>
      </c>
      <c r="G204" s="12">
        <v>23098.65</v>
      </c>
      <c r="H204" s="12">
        <v>21902.3</v>
      </c>
      <c r="I204" s="12">
        <v>22899.49</v>
      </c>
      <c r="J204" s="12">
        <v>19752.55</v>
      </c>
      <c r="K204" s="12">
        <v>23362.7</v>
      </c>
      <c r="L204" s="12">
        <v>28816.400000000001</v>
      </c>
      <c r="M204" s="12">
        <v>27332.83</v>
      </c>
      <c r="N204" s="12">
        <v>30217.25</v>
      </c>
      <c r="O204" s="10">
        <v>282634.32</v>
      </c>
    </row>
    <row r="205" spans="1:15" x14ac:dyDescent="0.25">
      <c r="A205" s="8" t="s">
        <v>378</v>
      </c>
      <c r="B205" s="8" t="s">
        <v>379</v>
      </c>
      <c r="C205" s="10">
        <v>31530.93</v>
      </c>
      <c r="D205" s="10">
        <v>30225.309999999998</v>
      </c>
      <c r="E205" s="10">
        <v>27709.1</v>
      </c>
      <c r="F205" s="10">
        <v>29844.870000000003</v>
      </c>
      <c r="G205" s="10">
        <v>32309.97</v>
      </c>
      <c r="H205" s="10">
        <v>31148</v>
      </c>
      <c r="I205" s="10">
        <v>34270.5</v>
      </c>
      <c r="J205" s="10">
        <v>30389.480000000003</v>
      </c>
      <c r="K205" s="10">
        <v>35395.57</v>
      </c>
      <c r="L205" s="10">
        <v>40168.410000000003</v>
      </c>
      <c r="M205" s="10">
        <v>38813.380000000005</v>
      </c>
      <c r="N205" s="10">
        <v>43372.770000000004</v>
      </c>
      <c r="O205" s="10">
        <v>405178.29000000004</v>
      </c>
    </row>
    <row r="206" spans="1:15" x14ac:dyDescent="0.25">
      <c r="A206" s="8" t="s">
        <v>380</v>
      </c>
      <c r="B206" s="8" t="s">
        <v>381</v>
      </c>
      <c r="C206" s="10">
        <v>31530.93</v>
      </c>
      <c r="D206" s="10">
        <v>30225.309999999998</v>
      </c>
      <c r="E206" s="10">
        <v>27709.1</v>
      </c>
      <c r="F206" s="10">
        <v>29844.870000000003</v>
      </c>
      <c r="G206" s="10">
        <v>32309.97</v>
      </c>
      <c r="H206" s="10">
        <v>31148</v>
      </c>
      <c r="I206" s="10">
        <v>34270.5</v>
      </c>
      <c r="J206" s="10">
        <v>30389.480000000003</v>
      </c>
      <c r="K206" s="10">
        <v>35395.57</v>
      </c>
      <c r="L206" s="10">
        <v>40168.410000000003</v>
      </c>
      <c r="M206" s="10">
        <v>38813.380000000005</v>
      </c>
      <c r="N206" s="10">
        <v>43372.770000000004</v>
      </c>
      <c r="O206" s="10">
        <v>405178.29000000004</v>
      </c>
    </row>
    <row r="207" spans="1:15" x14ac:dyDescent="0.25">
      <c r="A207" s="11" t="s">
        <v>382</v>
      </c>
      <c r="B207" s="11" t="s">
        <v>383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0">
        <v>0</v>
      </c>
    </row>
    <row r="208" spans="1:15" x14ac:dyDescent="0.25">
      <c r="A208" s="11" t="s">
        <v>384</v>
      </c>
      <c r="B208" s="11" t="s">
        <v>385</v>
      </c>
      <c r="C208" s="12">
        <v>3229.29</v>
      </c>
      <c r="D208" s="12">
        <v>3097.95</v>
      </c>
      <c r="E208" s="12">
        <v>2832.27</v>
      </c>
      <c r="F208" s="12">
        <v>3042.15</v>
      </c>
      <c r="G208" s="12">
        <v>3303.64</v>
      </c>
      <c r="H208" s="12">
        <v>3188.34</v>
      </c>
      <c r="I208" s="12">
        <v>3481.47</v>
      </c>
      <c r="J208" s="12">
        <v>3119.44</v>
      </c>
      <c r="K208" s="12">
        <v>3681.54</v>
      </c>
      <c r="L208" s="12">
        <v>4155.2299999999996</v>
      </c>
      <c r="M208" s="12">
        <v>3962.55</v>
      </c>
      <c r="N208" s="12">
        <v>4402.2299999999996</v>
      </c>
      <c r="O208" s="10">
        <v>41496.100000000006</v>
      </c>
    </row>
    <row r="209" spans="1:15" x14ac:dyDescent="0.25">
      <c r="A209" s="11" t="s">
        <v>386</v>
      </c>
      <c r="B209" s="11" t="s">
        <v>387</v>
      </c>
      <c r="C209" s="12">
        <v>14901.04</v>
      </c>
      <c r="D209" s="12">
        <v>14295.08</v>
      </c>
      <c r="E209" s="12">
        <v>13068.9</v>
      </c>
      <c r="F209" s="12">
        <v>14037.18</v>
      </c>
      <c r="G209" s="12">
        <v>15244.03</v>
      </c>
      <c r="H209" s="12">
        <v>14712.03</v>
      </c>
      <c r="I209" s="12">
        <v>16064.81</v>
      </c>
      <c r="J209" s="12">
        <v>14394.37</v>
      </c>
      <c r="K209" s="12">
        <v>16941.98</v>
      </c>
      <c r="L209" s="12">
        <v>19173.54</v>
      </c>
      <c r="M209" s="12">
        <v>18285</v>
      </c>
      <c r="N209" s="12">
        <v>20313.38</v>
      </c>
      <c r="O209" s="10">
        <v>191431.34000000003</v>
      </c>
    </row>
    <row r="210" spans="1:15" x14ac:dyDescent="0.25">
      <c r="A210" s="11" t="s">
        <v>388</v>
      </c>
      <c r="B210" s="11" t="s">
        <v>389</v>
      </c>
      <c r="C210" s="12">
        <v>13400.6</v>
      </c>
      <c r="D210" s="12">
        <v>12832.28</v>
      </c>
      <c r="E210" s="12">
        <v>11807.93</v>
      </c>
      <c r="F210" s="12">
        <v>12765.54</v>
      </c>
      <c r="G210" s="12">
        <v>13762.3</v>
      </c>
      <c r="H210" s="12">
        <v>13247.63</v>
      </c>
      <c r="I210" s="12">
        <v>14724.22</v>
      </c>
      <c r="J210" s="12">
        <v>12875.67</v>
      </c>
      <c r="K210" s="12">
        <v>14772.05</v>
      </c>
      <c r="L210" s="12">
        <v>16839.64</v>
      </c>
      <c r="M210" s="12">
        <v>16565.830000000002</v>
      </c>
      <c r="N210" s="12">
        <v>18657.16</v>
      </c>
      <c r="O210" s="10">
        <v>172250.85</v>
      </c>
    </row>
    <row r="211" spans="1:15" x14ac:dyDescent="0.25">
      <c r="A211" s="11" t="s">
        <v>390</v>
      </c>
      <c r="B211" s="11" t="s">
        <v>391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0">
        <v>0</v>
      </c>
    </row>
    <row r="212" spans="1:15" x14ac:dyDescent="0.25">
      <c r="A212" s="11" t="s">
        <v>392</v>
      </c>
      <c r="B212" s="11" t="s">
        <v>393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0">
        <v>0</v>
      </c>
    </row>
    <row r="213" spans="1:15" x14ac:dyDescent="0.25">
      <c r="A213" s="8" t="s">
        <v>394</v>
      </c>
      <c r="B213" s="8" t="s">
        <v>395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</row>
    <row r="214" spans="1:15" x14ac:dyDescent="0.25">
      <c r="A214" s="11" t="s">
        <v>396</v>
      </c>
      <c r="B214" s="11" t="s">
        <v>397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</row>
    <row r="215" spans="1:15" x14ac:dyDescent="0.25">
      <c r="A215" s="11" t="s">
        <v>398</v>
      </c>
      <c r="B215" s="11" t="s">
        <v>399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0">
        <v>0</v>
      </c>
    </row>
    <row r="216" spans="1:15" x14ac:dyDescent="0.25">
      <c r="A216" s="11" t="s">
        <v>400</v>
      </c>
      <c r="B216" s="11" t="s">
        <v>401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0">
        <v>0</v>
      </c>
    </row>
    <row r="217" spans="1:15" x14ac:dyDescent="0.25">
      <c r="A217" s="11" t="s">
        <v>402</v>
      </c>
      <c r="B217" s="11" t="s">
        <v>403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0">
        <v>0</v>
      </c>
    </row>
    <row r="218" spans="1:15" x14ac:dyDescent="0.25">
      <c r="A218" s="11" t="s">
        <v>404</v>
      </c>
      <c r="B218" s="11" t="s">
        <v>405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0">
        <v>0</v>
      </c>
    </row>
    <row r="219" spans="1:15" x14ac:dyDescent="0.25">
      <c r="A219" s="11" t="s">
        <v>406</v>
      </c>
      <c r="B219" s="11" t="s">
        <v>407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</row>
    <row r="220" spans="1:15" x14ac:dyDescent="0.25">
      <c r="A220" s="11" t="s">
        <v>408</v>
      </c>
      <c r="B220" s="11" t="s">
        <v>409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0">
        <v>0</v>
      </c>
    </row>
    <row r="221" spans="1:15" x14ac:dyDescent="0.25">
      <c r="A221" s="11" t="s">
        <v>410</v>
      </c>
      <c r="B221" s="11" t="s">
        <v>411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0">
        <v>0</v>
      </c>
    </row>
    <row r="222" spans="1:15" x14ac:dyDescent="0.25">
      <c r="A222" s="11" t="s">
        <v>412</v>
      </c>
      <c r="B222" s="11" t="s">
        <v>413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0">
        <v>0</v>
      </c>
    </row>
    <row r="223" spans="1:15" x14ac:dyDescent="0.25">
      <c r="A223" s="11" t="s">
        <v>414</v>
      </c>
      <c r="B223" s="11" t="s">
        <v>415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0">
        <v>0</v>
      </c>
    </row>
    <row r="224" spans="1:15" x14ac:dyDescent="0.25">
      <c r="A224" s="11" t="s">
        <v>416</v>
      </c>
      <c r="B224" s="11" t="s">
        <v>395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0">
        <v>0</v>
      </c>
    </row>
    <row r="225" spans="1:15" x14ac:dyDescent="0.25">
      <c r="A225" s="8" t="s">
        <v>417</v>
      </c>
      <c r="B225" s="8" t="s">
        <v>418</v>
      </c>
      <c r="C225" s="13">
        <v>532563.43999999994</v>
      </c>
      <c r="D225" s="13">
        <v>553052.91</v>
      </c>
      <c r="E225" s="13">
        <v>527487.85</v>
      </c>
      <c r="F225" s="13">
        <v>516234.86000000004</v>
      </c>
      <c r="G225" s="13">
        <v>530502.19999999995</v>
      </c>
      <c r="H225" s="13">
        <v>557347.05000000005</v>
      </c>
      <c r="I225" s="13">
        <v>510132.67999999993</v>
      </c>
      <c r="J225" s="13">
        <v>519648.54999999993</v>
      </c>
      <c r="K225" s="13">
        <v>444254.78</v>
      </c>
      <c r="L225" s="13">
        <v>387420.33999999997</v>
      </c>
      <c r="M225" s="13">
        <v>465115.23999999993</v>
      </c>
      <c r="N225" s="13">
        <v>328809.85000000003</v>
      </c>
      <c r="O225" s="13">
        <v>5872569.75</v>
      </c>
    </row>
    <row r="226" spans="1:15" x14ac:dyDescent="0.25">
      <c r="A226" s="8" t="s">
        <v>419</v>
      </c>
      <c r="B226" s="8" t="s">
        <v>420</v>
      </c>
      <c r="C226" s="13">
        <v>532563.43999999994</v>
      </c>
      <c r="D226" s="13">
        <v>553052.91</v>
      </c>
      <c r="E226" s="13">
        <v>527487.85</v>
      </c>
      <c r="F226" s="13">
        <v>516234.86000000004</v>
      </c>
      <c r="G226" s="13">
        <v>530502.19999999995</v>
      </c>
      <c r="H226" s="13">
        <v>557347.05000000005</v>
      </c>
      <c r="I226" s="13">
        <v>510132.67999999993</v>
      </c>
      <c r="J226" s="13">
        <v>519648.54999999993</v>
      </c>
      <c r="K226" s="13">
        <v>444254.78</v>
      </c>
      <c r="L226" s="13">
        <v>387420.33999999997</v>
      </c>
      <c r="M226" s="13">
        <v>465115.23999999993</v>
      </c>
      <c r="N226" s="13">
        <v>328809.85000000003</v>
      </c>
      <c r="O226" s="13">
        <v>5872569.75</v>
      </c>
    </row>
    <row r="227" spans="1:15" x14ac:dyDescent="0.25">
      <c r="A227" s="8" t="s">
        <v>421</v>
      </c>
      <c r="B227" s="8" t="s">
        <v>422</v>
      </c>
      <c r="C227" s="13">
        <v>312839.77</v>
      </c>
      <c r="D227" s="13">
        <v>278089</v>
      </c>
      <c r="E227" s="13">
        <v>264029.72000000003</v>
      </c>
      <c r="F227" s="13">
        <v>274603.43000000005</v>
      </c>
      <c r="G227" s="13">
        <v>267154.67000000004</v>
      </c>
      <c r="H227" s="13">
        <v>278868.98</v>
      </c>
      <c r="I227" s="13">
        <v>243473.25999999998</v>
      </c>
      <c r="J227" s="13">
        <v>290099.26999999996</v>
      </c>
      <c r="K227" s="13">
        <v>256741.93</v>
      </c>
      <c r="L227" s="13">
        <v>190055.97</v>
      </c>
      <c r="M227" s="13">
        <v>265131.70999999996</v>
      </c>
      <c r="N227" s="13">
        <v>176619.96000000002</v>
      </c>
      <c r="O227" s="13">
        <v>3097707.67</v>
      </c>
    </row>
    <row r="228" spans="1:15" x14ac:dyDescent="0.25">
      <c r="A228" s="11" t="s">
        <v>423</v>
      </c>
      <c r="B228" s="11" t="s">
        <v>424</v>
      </c>
      <c r="C228" s="12">
        <v>148589.09</v>
      </c>
      <c r="D228" s="12">
        <v>148087.01</v>
      </c>
      <c r="E228" s="12">
        <v>138691.76</v>
      </c>
      <c r="F228" s="12">
        <v>141467.16</v>
      </c>
      <c r="G228" s="12">
        <v>137428.51</v>
      </c>
      <c r="H228" s="12">
        <v>130690.38</v>
      </c>
      <c r="I228" s="12">
        <v>123668.05</v>
      </c>
      <c r="J228" s="12">
        <v>124929.03</v>
      </c>
      <c r="K228" s="12">
        <v>105350.29</v>
      </c>
      <c r="L228" s="12">
        <v>96516.61</v>
      </c>
      <c r="M228" s="12">
        <v>111730.72</v>
      </c>
      <c r="N228" s="12">
        <v>82225.899999999994</v>
      </c>
      <c r="O228" s="10">
        <v>1489374.51</v>
      </c>
    </row>
    <row r="229" spans="1:15" x14ac:dyDescent="0.25">
      <c r="A229" s="11" t="s">
        <v>425</v>
      </c>
      <c r="B229" s="11" t="s">
        <v>426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0">
        <v>0</v>
      </c>
    </row>
    <row r="230" spans="1:15" x14ac:dyDescent="0.25">
      <c r="A230" s="11" t="s">
        <v>427</v>
      </c>
      <c r="B230" s="11" t="s">
        <v>428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0">
        <v>0</v>
      </c>
    </row>
    <row r="231" spans="1:15" x14ac:dyDescent="0.25">
      <c r="A231" s="11" t="s">
        <v>429</v>
      </c>
      <c r="B231" s="11" t="s">
        <v>430</v>
      </c>
      <c r="C231" s="14">
        <v>34734.93</v>
      </c>
      <c r="D231" s="14">
        <v>20517.41</v>
      </c>
      <c r="E231" s="14">
        <v>7676.7999999999993</v>
      </c>
      <c r="F231" s="14">
        <v>18079.739999999998</v>
      </c>
      <c r="G231" s="14">
        <v>13119.48</v>
      </c>
      <c r="H231" s="14">
        <v>16716.77</v>
      </c>
      <c r="I231" s="14">
        <v>12797.550000000001</v>
      </c>
      <c r="J231" s="14">
        <v>5049.25</v>
      </c>
      <c r="K231" s="14">
        <v>8697.5700000000015</v>
      </c>
      <c r="L231" s="14">
        <v>10641.62</v>
      </c>
      <c r="M231" s="14">
        <v>4709.2200000000012</v>
      </c>
      <c r="N231" s="14">
        <v>23210.82</v>
      </c>
      <c r="O231" s="10">
        <v>175951.16</v>
      </c>
    </row>
    <row r="232" spans="1:15" x14ac:dyDescent="0.25">
      <c r="A232" s="11" t="s">
        <v>431</v>
      </c>
      <c r="B232" s="11" t="s">
        <v>432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0">
        <v>0</v>
      </c>
    </row>
    <row r="233" spans="1:15" x14ac:dyDescent="0.25">
      <c r="A233" s="11" t="s">
        <v>433</v>
      </c>
      <c r="B233" s="11" t="s">
        <v>434</v>
      </c>
      <c r="C233" s="12">
        <v>17845.91</v>
      </c>
      <c r="D233" s="12">
        <v>17950.400000000001</v>
      </c>
      <c r="E233" s="12">
        <v>16171.91</v>
      </c>
      <c r="F233" s="12">
        <v>17416.71</v>
      </c>
      <c r="G233" s="12">
        <v>16451.599999999999</v>
      </c>
      <c r="H233" s="12">
        <v>17003.28</v>
      </c>
      <c r="I233" s="12">
        <v>15912.31</v>
      </c>
      <c r="J233" s="12">
        <v>9975.9000000000015</v>
      </c>
      <c r="K233" s="12">
        <v>10153.26</v>
      </c>
      <c r="L233" s="12">
        <v>12232.66</v>
      </c>
      <c r="M233" s="12">
        <v>7012.2099999999991</v>
      </c>
      <c r="N233" s="12">
        <v>-28336.709999999992</v>
      </c>
      <c r="O233" s="10">
        <v>129789.44</v>
      </c>
    </row>
    <row r="234" spans="1:15" x14ac:dyDescent="0.25">
      <c r="A234" s="11" t="s">
        <v>435</v>
      </c>
      <c r="B234" s="11" t="s">
        <v>436</v>
      </c>
      <c r="C234" s="12">
        <v>12768.3</v>
      </c>
      <c r="D234" s="12">
        <v>12953.43</v>
      </c>
      <c r="E234" s="12">
        <v>12569.61</v>
      </c>
      <c r="F234" s="12">
        <v>12611.45</v>
      </c>
      <c r="G234" s="12">
        <v>12285.45</v>
      </c>
      <c r="H234" s="12">
        <v>11615.06</v>
      </c>
      <c r="I234" s="12">
        <v>11667.75</v>
      </c>
      <c r="J234" s="12">
        <v>9747.75</v>
      </c>
      <c r="K234" s="12">
        <v>8887.31</v>
      </c>
      <c r="L234" s="12">
        <v>9119.66</v>
      </c>
      <c r="M234" s="12">
        <v>7797.27</v>
      </c>
      <c r="N234" s="12">
        <v>7302.1</v>
      </c>
      <c r="O234" s="10">
        <v>129325.14</v>
      </c>
    </row>
    <row r="235" spans="1:15" x14ac:dyDescent="0.25">
      <c r="A235" s="11" t="s">
        <v>437</v>
      </c>
      <c r="B235" s="11" t="s">
        <v>438</v>
      </c>
      <c r="C235" s="14">
        <v>45836.79</v>
      </c>
      <c r="D235" s="14">
        <v>45710.95</v>
      </c>
      <c r="E235" s="14">
        <v>46265.39</v>
      </c>
      <c r="F235" s="14">
        <v>44669.69</v>
      </c>
      <c r="G235" s="14">
        <v>44045</v>
      </c>
      <c r="H235" s="14">
        <v>42010.55</v>
      </c>
      <c r="I235" s="14">
        <v>41464.85</v>
      </c>
      <c r="J235" s="14">
        <v>42220.87</v>
      </c>
      <c r="K235" s="14">
        <v>34159.57</v>
      </c>
      <c r="L235" s="14">
        <v>32560.37</v>
      </c>
      <c r="M235" s="14">
        <v>33740.559999999998</v>
      </c>
      <c r="N235" s="14">
        <v>53052.31</v>
      </c>
      <c r="O235" s="10">
        <v>505736.89999999997</v>
      </c>
    </row>
    <row r="236" spans="1:15" x14ac:dyDescent="0.25">
      <c r="A236" s="11" t="s">
        <v>439</v>
      </c>
      <c r="B236" s="11" t="s">
        <v>440</v>
      </c>
      <c r="C236" s="12">
        <v>29798.83</v>
      </c>
      <c r="D236" s="12">
        <v>23415.73</v>
      </c>
      <c r="E236" s="12">
        <v>30826.45</v>
      </c>
      <c r="F236" s="12">
        <v>30237.83</v>
      </c>
      <c r="G236" s="12">
        <v>27162.1</v>
      </c>
      <c r="H236" s="12">
        <v>28016.1</v>
      </c>
      <c r="I236" s="12">
        <v>28889.86</v>
      </c>
      <c r="J236" s="12">
        <v>4799.3</v>
      </c>
      <c r="K236" s="12">
        <v>40318.180000000008</v>
      </c>
      <c r="L236" s="12">
        <v>20537.84</v>
      </c>
      <c r="M236" s="12">
        <v>20343.650000000001</v>
      </c>
      <c r="N236" s="12">
        <v>23164.489999999998</v>
      </c>
      <c r="O236" s="10">
        <v>307510.36000000004</v>
      </c>
    </row>
    <row r="237" spans="1:15" x14ac:dyDescent="0.25">
      <c r="A237" s="11" t="s">
        <v>441</v>
      </c>
      <c r="B237" s="11" t="s">
        <v>442</v>
      </c>
      <c r="C237" s="12">
        <v>5894.09</v>
      </c>
      <c r="D237" s="12">
        <v>5650.38</v>
      </c>
      <c r="E237" s="12">
        <v>5321.08</v>
      </c>
      <c r="F237" s="12">
        <v>4218.8</v>
      </c>
      <c r="G237" s="12">
        <v>3288.96</v>
      </c>
      <c r="H237" s="12">
        <v>5257.35</v>
      </c>
      <c r="I237" s="12">
        <v>3876.84</v>
      </c>
      <c r="J237" s="12">
        <v>6195.49</v>
      </c>
      <c r="K237" s="12">
        <v>4294.03</v>
      </c>
      <c r="L237" s="12">
        <v>4298.3100000000004</v>
      </c>
      <c r="M237" s="12">
        <v>4226.3599999999997</v>
      </c>
      <c r="N237" s="12">
        <v>4469.7299999999996</v>
      </c>
      <c r="O237" s="10">
        <v>56991.42</v>
      </c>
    </row>
    <row r="238" spans="1:15" x14ac:dyDescent="0.25">
      <c r="A238" s="11" t="s">
        <v>443</v>
      </c>
      <c r="B238" s="11" t="s">
        <v>444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0">
        <v>0</v>
      </c>
    </row>
    <row r="239" spans="1:15" x14ac:dyDescent="0.25">
      <c r="A239" s="11" t="s">
        <v>445</v>
      </c>
      <c r="B239" s="11" t="s">
        <v>446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0">
        <v>0</v>
      </c>
    </row>
    <row r="240" spans="1:15" x14ac:dyDescent="0.25">
      <c r="A240" s="11" t="s">
        <v>447</v>
      </c>
      <c r="B240" s="11" t="s">
        <v>448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0">
        <v>0</v>
      </c>
    </row>
    <row r="241" spans="1:15" x14ac:dyDescent="0.25">
      <c r="A241" s="11" t="s">
        <v>449</v>
      </c>
      <c r="B241" s="11" t="s">
        <v>450</v>
      </c>
      <c r="C241" s="12">
        <v>1800</v>
      </c>
      <c r="D241" s="12">
        <v>0</v>
      </c>
      <c r="E241" s="12">
        <v>193.6</v>
      </c>
      <c r="F241" s="12">
        <v>1189.2</v>
      </c>
      <c r="G241" s="12">
        <v>3208.94</v>
      </c>
      <c r="H241" s="12">
        <v>102.3</v>
      </c>
      <c r="I241" s="12">
        <v>0</v>
      </c>
      <c r="J241" s="12"/>
      <c r="K241" s="12"/>
      <c r="L241" s="12"/>
      <c r="M241" s="12"/>
      <c r="N241" s="12">
        <v>1303.8399999999999</v>
      </c>
      <c r="O241" s="10">
        <v>7797.88</v>
      </c>
    </row>
    <row r="242" spans="1:15" x14ac:dyDescent="0.25">
      <c r="A242" s="11" t="s">
        <v>451</v>
      </c>
      <c r="B242" s="11" t="s">
        <v>452</v>
      </c>
      <c r="C242" s="12">
        <v>161.36000000000001</v>
      </c>
      <c r="D242" s="12">
        <v>522.79999999999995</v>
      </c>
      <c r="E242" s="12">
        <v>403.04</v>
      </c>
      <c r="F242" s="12">
        <v>298.34000000000003</v>
      </c>
      <c r="G242" s="12">
        <v>294.66000000000003</v>
      </c>
      <c r="H242" s="12">
        <v>178.94</v>
      </c>
      <c r="I242" s="12">
        <v>212.93</v>
      </c>
      <c r="J242" s="12">
        <v>439.88</v>
      </c>
      <c r="K242" s="12"/>
      <c r="L242" s="12"/>
      <c r="M242" s="12"/>
      <c r="N242" s="12">
        <v>289.63</v>
      </c>
      <c r="O242" s="10">
        <v>2801.5800000000004</v>
      </c>
    </row>
    <row r="243" spans="1:15" x14ac:dyDescent="0.25">
      <c r="A243" s="11" t="s">
        <v>453</v>
      </c>
      <c r="B243" s="11" t="s">
        <v>454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0">
        <v>0</v>
      </c>
    </row>
    <row r="244" spans="1:15" x14ac:dyDescent="0.25">
      <c r="A244" s="11" t="s">
        <v>455</v>
      </c>
      <c r="B244" s="11" t="s">
        <v>456</v>
      </c>
      <c r="C244" s="12">
        <v>9888.01</v>
      </c>
      <c r="D244" s="12"/>
      <c r="E244" s="12"/>
      <c r="F244" s="12">
        <v>392.05</v>
      </c>
      <c r="G244" s="12">
        <v>645.27</v>
      </c>
      <c r="H244" s="12">
        <v>13627.71</v>
      </c>
      <c r="I244" s="12"/>
      <c r="J244" s="12">
        <v>78292.38</v>
      </c>
      <c r="K244" s="12">
        <v>36702.65</v>
      </c>
      <c r="L244" s="12"/>
      <c r="M244" s="12">
        <v>49426.73</v>
      </c>
      <c r="N244" s="12">
        <v>4195.92</v>
      </c>
      <c r="O244" s="10">
        <v>193170.72000000003</v>
      </c>
    </row>
    <row r="245" spans="1:15" x14ac:dyDescent="0.25">
      <c r="A245" s="11" t="s">
        <v>457</v>
      </c>
      <c r="B245" s="11" t="s">
        <v>458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0">
        <v>0</v>
      </c>
    </row>
    <row r="246" spans="1:15" x14ac:dyDescent="0.25">
      <c r="A246" s="11" t="s">
        <v>459</v>
      </c>
      <c r="B246" s="11" t="s">
        <v>460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>
        <v>20790.849999999999</v>
      </c>
      <c r="N246" s="14">
        <v>1369.47</v>
      </c>
      <c r="O246" s="10">
        <v>22160.32</v>
      </c>
    </row>
    <row r="247" spans="1:15" x14ac:dyDescent="0.25">
      <c r="A247" s="11" t="s">
        <v>461</v>
      </c>
      <c r="B247" s="11" t="s">
        <v>462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0">
        <v>0</v>
      </c>
    </row>
    <row r="248" spans="1:15" x14ac:dyDescent="0.25">
      <c r="A248" s="11" t="s">
        <v>463</v>
      </c>
      <c r="B248" s="11" t="s">
        <v>464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0">
        <v>0</v>
      </c>
    </row>
    <row r="249" spans="1:15" x14ac:dyDescent="0.25">
      <c r="A249" s="11" t="s">
        <v>465</v>
      </c>
      <c r="B249" s="11" t="s">
        <v>466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0">
        <v>0</v>
      </c>
    </row>
    <row r="250" spans="1:15" x14ac:dyDescent="0.25">
      <c r="A250" s="11" t="s">
        <v>467</v>
      </c>
      <c r="B250" s="11" t="s">
        <v>468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0">
        <v>0</v>
      </c>
    </row>
    <row r="251" spans="1:15" x14ac:dyDescent="0.25">
      <c r="A251" s="11" t="s">
        <v>469</v>
      </c>
      <c r="B251" s="11" t="s">
        <v>470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0">
        <v>0</v>
      </c>
    </row>
    <row r="252" spans="1:15" x14ac:dyDescent="0.25">
      <c r="A252" s="11" t="s">
        <v>471</v>
      </c>
      <c r="B252" s="11" t="s">
        <v>472</v>
      </c>
      <c r="C252" s="12">
        <v>5522.46</v>
      </c>
      <c r="D252" s="12">
        <v>3280.89</v>
      </c>
      <c r="E252" s="12">
        <v>5910.08</v>
      </c>
      <c r="F252" s="12">
        <v>4022.46</v>
      </c>
      <c r="G252" s="12">
        <v>9224.7000000000007</v>
      </c>
      <c r="H252" s="12">
        <v>13650.54</v>
      </c>
      <c r="I252" s="12">
        <v>4983.12</v>
      </c>
      <c r="J252" s="12">
        <v>8449.42</v>
      </c>
      <c r="K252" s="12">
        <v>8179.07</v>
      </c>
      <c r="L252" s="12">
        <v>4148.8999999999996</v>
      </c>
      <c r="M252" s="12">
        <v>5354.14</v>
      </c>
      <c r="N252" s="12">
        <v>4372.46</v>
      </c>
      <c r="O252" s="10">
        <v>77098.240000000005</v>
      </c>
    </row>
    <row r="253" spans="1:15" x14ac:dyDescent="0.25">
      <c r="A253" s="8" t="s">
        <v>473</v>
      </c>
      <c r="B253" s="8" t="s">
        <v>474</v>
      </c>
      <c r="C253" s="13"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</row>
    <row r="254" spans="1:15" x14ac:dyDescent="0.25">
      <c r="A254" s="11" t="s">
        <v>475</v>
      </c>
      <c r="B254" s="11" t="s">
        <v>476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2"/>
      <c r="M254" s="12"/>
      <c r="N254" s="12"/>
      <c r="O254" s="10">
        <v>0</v>
      </c>
    </row>
    <row r="255" spans="1:15" x14ac:dyDescent="0.25">
      <c r="A255" s="11" t="s">
        <v>477</v>
      </c>
      <c r="B255" s="11" t="s">
        <v>478</v>
      </c>
      <c r="C255" s="12"/>
      <c r="D255" s="12"/>
      <c r="E255" s="12"/>
      <c r="F255" s="16"/>
      <c r="G255" s="16"/>
      <c r="H255" s="16"/>
      <c r="I255" s="16"/>
      <c r="J255" s="16"/>
      <c r="K255" s="16"/>
      <c r="L255" s="12"/>
      <c r="M255" s="12"/>
      <c r="N255" s="12"/>
      <c r="O255" s="10">
        <v>0</v>
      </c>
    </row>
    <row r="256" spans="1:15" x14ac:dyDescent="0.25">
      <c r="A256" s="11" t="s">
        <v>479</v>
      </c>
      <c r="B256" s="11" t="s">
        <v>480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2"/>
      <c r="M256" s="12"/>
      <c r="N256" s="12"/>
      <c r="O256" s="10">
        <v>0</v>
      </c>
    </row>
    <row r="257" spans="1:15" x14ac:dyDescent="0.25">
      <c r="A257" s="11" t="s">
        <v>481</v>
      </c>
      <c r="B257" s="11" t="s">
        <v>482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2"/>
      <c r="M257" s="12"/>
      <c r="N257" s="12"/>
      <c r="O257" s="10">
        <v>0</v>
      </c>
    </row>
    <row r="258" spans="1:15" x14ac:dyDescent="0.25">
      <c r="A258" s="8" t="s">
        <v>483</v>
      </c>
      <c r="B258" s="8" t="s">
        <v>484</v>
      </c>
      <c r="C258" s="12">
        <v>35022.47</v>
      </c>
      <c r="D258" s="12">
        <v>35022.230000000003</v>
      </c>
      <c r="E258" s="12">
        <v>35022.230000000003</v>
      </c>
      <c r="F258" s="12">
        <v>35022.230000000003</v>
      </c>
      <c r="G258" s="12">
        <v>35022.230000000003</v>
      </c>
      <c r="H258" s="12">
        <v>24188.9</v>
      </c>
      <c r="I258" s="12">
        <v>24188.9</v>
      </c>
      <c r="J258" s="12">
        <v>24188.9</v>
      </c>
      <c r="K258" s="12">
        <v>24188.9</v>
      </c>
      <c r="L258" s="12">
        <v>24188.9</v>
      </c>
      <c r="M258" s="12">
        <v>24188.9</v>
      </c>
      <c r="N258" s="12">
        <v>24226.19</v>
      </c>
      <c r="O258" s="10">
        <v>344470.9800000001</v>
      </c>
    </row>
    <row r="259" spans="1:15" x14ac:dyDescent="0.25">
      <c r="A259" s="8" t="s">
        <v>485</v>
      </c>
      <c r="B259" s="8" t="s">
        <v>486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2"/>
      <c r="M259" s="12"/>
      <c r="N259" s="12"/>
      <c r="O259" s="10">
        <v>0</v>
      </c>
    </row>
    <row r="260" spans="1:15" x14ac:dyDescent="0.25">
      <c r="A260" s="8" t="s">
        <v>487</v>
      </c>
      <c r="B260" s="8" t="s">
        <v>488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</row>
    <row r="261" spans="1:15" x14ac:dyDescent="0.25">
      <c r="A261" s="11" t="s">
        <v>489</v>
      </c>
      <c r="B261" s="11" t="s">
        <v>490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0">
        <v>0</v>
      </c>
    </row>
    <row r="262" spans="1:15" x14ac:dyDescent="0.25">
      <c r="A262" s="11" t="s">
        <v>491</v>
      </c>
      <c r="B262" s="11" t="s">
        <v>492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0">
        <v>0</v>
      </c>
    </row>
    <row r="263" spans="1:15" x14ac:dyDescent="0.25">
      <c r="A263" s="11" t="s">
        <v>493</v>
      </c>
      <c r="B263" s="11" t="s">
        <v>494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0">
        <v>0</v>
      </c>
    </row>
    <row r="264" spans="1:15" x14ac:dyDescent="0.25">
      <c r="A264" s="11" t="s">
        <v>495</v>
      </c>
      <c r="B264" s="11" t="s">
        <v>496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0">
        <v>0</v>
      </c>
    </row>
    <row r="265" spans="1:15" x14ac:dyDescent="0.25">
      <c r="A265" s="8" t="s">
        <v>497</v>
      </c>
      <c r="B265" s="8" t="s">
        <v>498</v>
      </c>
      <c r="C265" s="10">
        <v>93881.52</v>
      </c>
      <c r="D265" s="10">
        <v>95770.26</v>
      </c>
      <c r="E265" s="10">
        <v>125968.12</v>
      </c>
      <c r="F265" s="10">
        <v>123750.39999999999</v>
      </c>
      <c r="G265" s="10">
        <v>133258.97</v>
      </c>
      <c r="H265" s="10">
        <v>130421.22</v>
      </c>
      <c r="I265" s="10">
        <v>130492.92</v>
      </c>
      <c r="J265" s="10">
        <v>108955.03</v>
      </c>
      <c r="K265" s="10">
        <v>96312.639999999999</v>
      </c>
      <c r="L265" s="10">
        <v>105632.63</v>
      </c>
      <c r="M265" s="10">
        <v>94062.54</v>
      </c>
      <c r="N265" s="10">
        <v>77107.12</v>
      </c>
      <c r="O265" s="10">
        <v>1315613.3700000001</v>
      </c>
    </row>
    <row r="266" spans="1:15" x14ac:dyDescent="0.25">
      <c r="A266" s="11" t="s">
        <v>499</v>
      </c>
      <c r="B266" s="11" t="s">
        <v>500</v>
      </c>
      <c r="C266" s="12">
        <v>83815.08</v>
      </c>
      <c r="D266" s="12">
        <v>95770.26</v>
      </c>
      <c r="E266" s="12">
        <v>122173.18</v>
      </c>
      <c r="F266" s="12">
        <v>123750.39999999999</v>
      </c>
      <c r="G266" s="12">
        <v>133258.97</v>
      </c>
      <c r="H266" s="12">
        <v>130421.22</v>
      </c>
      <c r="I266" s="12">
        <v>130492.92</v>
      </c>
      <c r="J266" s="12">
        <v>108955.03</v>
      </c>
      <c r="K266" s="12">
        <v>95782.64</v>
      </c>
      <c r="L266" s="12">
        <v>105452.07</v>
      </c>
      <c r="M266" s="12">
        <v>91690.9</v>
      </c>
      <c r="N266" s="12">
        <v>77107.12</v>
      </c>
      <c r="O266" s="10">
        <v>1298669.79</v>
      </c>
    </row>
    <row r="267" spans="1:15" x14ac:dyDescent="0.25">
      <c r="A267" s="11" t="s">
        <v>501</v>
      </c>
      <c r="B267" s="11" t="s">
        <v>502</v>
      </c>
      <c r="C267" s="12">
        <v>10066.44</v>
      </c>
      <c r="D267" s="12">
        <v>0</v>
      </c>
      <c r="E267" s="12">
        <v>3794.94</v>
      </c>
      <c r="F267" s="12">
        <v>0</v>
      </c>
      <c r="G267" s="12">
        <v>0</v>
      </c>
      <c r="H267" s="12">
        <v>0</v>
      </c>
      <c r="I267" s="12">
        <v>0</v>
      </c>
      <c r="J267" s="12"/>
      <c r="K267" s="12">
        <v>530</v>
      </c>
      <c r="L267" s="12">
        <v>180.56</v>
      </c>
      <c r="M267" s="12">
        <v>2371.64</v>
      </c>
      <c r="N267" s="12"/>
      <c r="O267" s="10">
        <v>16943.580000000002</v>
      </c>
    </row>
    <row r="268" spans="1:15" x14ac:dyDescent="0.25">
      <c r="A268" s="8" t="s">
        <v>503</v>
      </c>
      <c r="B268" s="8" t="s">
        <v>504</v>
      </c>
      <c r="C268" s="13">
        <v>87355.98</v>
      </c>
      <c r="D268" s="13">
        <v>143056.51999999999</v>
      </c>
      <c r="E268" s="13">
        <v>95263.71</v>
      </c>
      <c r="F268" s="13">
        <v>81279</v>
      </c>
      <c r="G268" s="13">
        <v>86157.17</v>
      </c>
      <c r="H268" s="13">
        <v>118525.91</v>
      </c>
      <c r="I268" s="13">
        <v>108466.99</v>
      </c>
      <c r="J268" s="13">
        <v>85853.17</v>
      </c>
      <c r="K268" s="13">
        <v>56017.37</v>
      </c>
      <c r="L268" s="13">
        <v>62771.22</v>
      </c>
      <c r="M268" s="13">
        <v>77684.930000000008</v>
      </c>
      <c r="N268" s="13">
        <v>44301.39</v>
      </c>
      <c r="O268" s="13">
        <v>1046733.3600000001</v>
      </c>
    </row>
    <row r="269" spans="1:15" x14ac:dyDescent="0.25">
      <c r="A269" s="11" t="s">
        <v>505</v>
      </c>
      <c r="B269" s="11" t="s">
        <v>506</v>
      </c>
      <c r="C269" s="15"/>
      <c r="D269" s="15"/>
      <c r="E269" s="15"/>
      <c r="F269" s="15"/>
      <c r="G269" s="15"/>
      <c r="H269" s="15"/>
      <c r="I269" s="15"/>
      <c r="J269" s="15"/>
      <c r="K269" s="15"/>
      <c r="L269" s="14"/>
      <c r="M269" s="14"/>
      <c r="N269" s="14"/>
      <c r="O269" s="10">
        <v>0</v>
      </c>
    </row>
    <row r="270" spans="1:15" x14ac:dyDescent="0.25">
      <c r="A270" s="11" t="s">
        <v>507</v>
      </c>
      <c r="B270" s="11" t="s">
        <v>508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2"/>
      <c r="M270" s="12"/>
      <c r="N270" s="12"/>
      <c r="O270" s="10">
        <v>0</v>
      </c>
    </row>
    <row r="271" spans="1:15" x14ac:dyDescent="0.25">
      <c r="A271" s="11" t="s">
        <v>509</v>
      </c>
      <c r="B271" s="11" t="s">
        <v>510</v>
      </c>
      <c r="C271" s="12">
        <v>87274.23</v>
      </c>
      <c r="D271" s="12">
        <v>143056.51999999999</v>
      </c>
      <c r="E271" s="12">
        <v>95263.71</v>
      </c>
      <c r="F271" s="12">
        <v>81249</v>
      </c>
      <c r="G271" s="12">
        <v>86157.17</v>
      </c>
      <c r="H271" s="12">
        <v>118525.91</v>
      </c>
      <c r="I271" s="12">
        <v>108466.99</v>
      </c>
      <c r="J271" s="12">
        <v>85853.17</v>
      </c>
      <c r="K271" s="12">
        <v>56017.37</v>
      </c>
      <c r="L271" s="12">
        <v>62771.22</v>
      </c>
      <c r="M271" s="12">
        <v>77684.930000000008</v>
      </c>
      <c r="N271" s="12">
        <v>44301.39</v>
      </c>
      <c r="O271" s="10">
        <v>1046621.6100000001</v>
      </c>
    </row>
    <row r="272" spans="1:15" x14ac:dyDescent="0.25">
      <c r="A272" s="11" t="s">
        <v>511</v>
      </c>
      <c r="B272" s="18" t="s">
        <v>512</v>
      </c>
      <c r="C272" s="12">
        <v>81.75</v>
      </c>
      <c r="D272" s="12">
        <v>0</v>
      </c>
      <c r="E272" s="12">
        <v>0</v>
      </c>
      <c r="F272" s="12">
        <v>30</v>
      </c>
      <c r="G272" s="12">
        <v>0</v>
      </c>
      <c r="H272" s="12">
        <v>0</v>
      </c>
      <c r="I272" s="12"/>
      <c r="J272" s="12"/>
      <c r="K272" s="12"/>
      <c r="L272" s="12"/>
      <c r="M272" s="12"/>
      <c r="N272" s="12"/>
      <c r="O272" s="10">
        <v>111.75</v>
      </c>
    </row>
    <row r="273" spans="1:15" x14ac:dyDescent="0.25">
      <c r="A273" s="17" t="s">
        <v>513</v>
      </c>
      <c r="B273" s="17" t="s">
        <v>514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0">
        <v>0</v>
      </c>
    </row>
    <row r="274" spans="1:15" x14ac:dyDescent="0.25">
      <c r="A274" s="17" t="s">
        <v>515</v>
      </c>
      <c r="B274" s="8" t="s">
        <v>516</v>
      </c>
      <c r="C274" s="12">
        <v>3463.7</v>
      </c>
      <c r="D274" s="12">
        <v>1114.9000000000001</v>
      </c>
      <c r="E274" s="12">
        <v>7204.07</v>
      </c>
      <c r="F274" s="12">
        <v>1579.8</v>
      </c>
      <c r="G274" s="12">
        <v>8909.16</v>
      </c>
      <c r="H274" s="12">
        <v>5342.04</v>
      </c>
      <c r="I274" s="12">
        <v>3510.61</v>
      </c>
      <c r="J274" s="12">
        <v>10552.18</v>
      </c>
      <c r="K274" s="12">
        <v>10993.939999999999</v>
      </c>
      <c r="L274" s="12">
        <v>4771.62</v>
      </c>
      <c r="M274" s="12">
        <v>4047.16</v>
      </c>
      <c r="N274" s="12">
        <v>6555.19</v>
      </c>
      <c r="O274" s="10">
        <v>68044.37</v>
      </c>
    </row>
    <row r="275" spans="1:15" x14ac:dyDescent="0.25">
      <c r="A275" s="8" t="s">
        <v>517</v>
      </c>
      <c r="B275" s="8" t="s">
        <v>518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2"/>
      <c r="M275" s="12"/>
      <c r="N275" s="12"/>
      <c r="O275" s="10">
        <v>0</v>
      </c>
    </row>
    <row r="276" spans="1:15" x14ac:dyDescent="0.25">
      <c r="A276" s="8" t="s">
        <v>519</v>
      </c>
      <c r="B276" s="8" t="s">
        <v>520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2"/>
      <c r="M276" s="12"/>
      <c r="N276" s="12"/>
      <c r="O276" s="10">
        <v>0</v>
      </c>
    </row>
    <row r="277" spans="1:15" x14ac:dyDescent="0.25">
      <c r="A277" s="8" t="s">
        <v>521</v>
      </c>
      <c r="B277" s="8" t="s">
        <v>522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2"/>
      <c r="M277" s="12"/>
      <c r="N277" s="12"/>
      <c r="O277" s="10">
        <v>0</v>
      </c>
    </row>
    <row r="278" spans="1:15" x14ac:dyDescent="0.25">
      <c r="A278" s="8" t="s">
        <v>523</v>
      </c>
      <c r="B278" s="8" t="s">
        <v>524</v>
      </c>
      <c r="C278" s="13">
        <v>48876.849999999991</v>
      </c>
      <c r="D278" s="13">
        <v>55008.049999999996</v>
      </c>
      <c r="E278" s="13">
        <v>59928.819999999985</v>
      </c>
      <c r="F278" s="13">
        <v>57615.909999999996</v>
      </c>
      <c r="G278" s="13">
        <v>48573.990000000005</v>
      </c>
      <c r="H278" s="13">
        <v>47852.209999999992</v>
      </c>
      <c r="I278" s="13">
        <v>48001.77</v>
      </c>
      <c r="J278" s="13">
        <v>44443.53</v>
      </c>
      <c r="K278" s="13">
        <v>42959.839999999997</v>
      </c>
      <c r="L278" s="13">
        <v>56276.04</v>
      </c>
      <c r="M278" s="13">
        <v>51458.59</v>
      </c>
      <c r="N278" s="13">
        <v>74121.540000000008</v>
      </c>
      <c r="O278" s="13">
        <v>635117.14000000013</v>
      </c>
    </row>
    <row r="279" spans="1:15" x14ac:dyDescent="0.25">
      <c r="A279" s="8" t="s">
        <v>525</v>
      </c>
      <c r="B279" s="8" t="s">
        <v>526</v>
      </c>
      <c r="C279" s="13">
        <v>46358.149999999994</v>
      </c>
      <c r="D279" s="13">
        <v>52564.35</v>
      </c>
      <c r="E279" s="13">
        <v>57485.119999999988</v>
      </c>
      <c r="F279" s="13">
        <v>54847.21</v>
      </c>
      <c r="G279" s="13">
        <v>45305.290000000008</v>
      </c>
      <c r="H279" s="13">
        <v>44583.509999999995</v>
      </c>
      <c r="I279" s="13">
        <v>44733.07</v>
      </c>
      <c r="J279" s="13">
        <v>41749.83</v>
      </c>
      <c r="K279" s="13">
        <v>40591.14</v>
      </c>
      <c r="L279" s="13">
        <v>53832.340000000004</v>
      </c>
      <c r="M279" s="13">
        <v>48714.89</v>
      </c>
      <c r="N279" s="13">
        <v>70510.640000000014</v>
      </c>
      <c r="O279" s="13">
        <v>601275.54000000015</v>
      </c>
    </row>
    <row r="280" spans="1:15" x14ac:dyDescent="0.25">
      <c r="A280" s="8" t="s">
        <v>527</v>
      </c>
      <c r="B280" s="8" t="s">
        <v>528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</row>
    <row r="281" spans="1:15" x14ac:dyDescent="0.25">
      <c r="A281" s="11" t="s">
        <v>529</v>
      </c>
      <c r="B281" s="11" t="s">
        <v>530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0">
        <v>0</v>
      </c>
    </row>
    <row r="282" spans="1:15" x14ac:dyDescent="0.25">
      <c r="A282" s="11" t="s">
        <v>531</v>
      </c>
      <c r="B282" s="11" t="s">
        <v>438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0">
        <v>0</v>
      </c>
    </row>
    <row r="283" spans="1:15" x14ac:dyDescent="0.25">
      <c r="A283" s="8" t="s">
        <v>532</v>
      </c>
      <c r="B283" s="8" t="s">
        <v>533</v>
      </c>
      <c r="C283" s="13">
        <v>24982.66</v>
      </c>
      <c r="D283" s="13">
        <v>29016.280000000002</v>
      </c>
      <c r="E283" s="13">
        <v>34408.369999999995</v>
      </c>
      <c r="F283" s="13">
        <v>32713.41</v>
      </c>
      <c r="G283" s="13">
        <v>23886.120000000003</v>
      </c>
      <c r="H283" s="13">
        <v>22492.14</v>
      </c>
      <c r="I283" s="13">
        <v>22664.46</v>
      </c>
      <c r="J283" s="13">
        <v>21533.46</v>
      </c>
      <c r="K283" s="13">
        <v>25298.559999999998</v>
      </c>
      <c r="L283" s="13">
        <v>30434.880000000001</v>
      </c>
      <c r="M283" s="13">
        <v>32444.240000000002</v>
      </c>
      <c r="N283" s="13">
        <v>32204.990000000009</v>
      </c>
      <c r="O283" s="13">
        <v>332079.57000000007</v>
      </c>
    </row>
    <row r="284" spans="1:15" x14ac:dyDescent="0.25">
      <c r="A284" s="11" t="s">
        <v>534</v>
      </c>
      <c r="B284" s="11" t="s">
        <v>424</v>
      </c>
      <c r="C284" s="12">
        <v>11625.03</v>
      </c>
      <c r="D284" s="12">
        <v>13194.05</v>
      </c>
      <c r="E284" s="12">
        <v>17751.34</v>
      </c>
      <c r="F284" s="12">
        <v>18518.080000000002</v>
      </c>
      <c r="G284" s="12">
        <v>11557.04</v>
      </c>
      <c r="H284" s="12">
        <v>11557.04</v>
      </c>
      <c r="I284" s="12">
        <v>11507.04</v>
      </c>
      <c r="J284" s="12">
        <v>13412.73</v>
      </c>
      <c r="K284" s="12">
        <v>12017.47</v>
      </c>
      <c r="L284" s="12">
        <v>16758.21</v>
      </c>
      <c r="M284" s="12">
        <v>17081.669999999998</v>
      </c>
      <c r="N284" s="12">
        <v>18068.080000000002</v>
      </c>
      <c r="O284" s="10">
        <v>173047.78000000003</v>
      </c>
    </row>
    <row r="285" spans="1:15" x14ac:dyDescent="0.25">
      <c r="A285" s="11" t="s">
        <v>535</v>
      </c>
      <c r="B285" s="11" t="s">
        <v>426</v>
      </c>
      <c r="C285" s="14"/>
      <c r="D285" s="14"/>
      <c r="E285" s="14"/>
      <c r="F285" s="14"/>
      <c r="G285" s="14"/>
      <c r="H285" s="14"/>
      <c r="I285" s="14"/>
      <c r="J285" s="15"/>
      <c r="K285" s="15"/>
      <c r="L285" s="14"/>
      <c r="M285" s="14"/>
      <c r="N285" s="14"/>
      <c r="O285" s="10">
        <v>0</v>
      </c>
    </row>
    <row r="286" spans="1:15" x14ac:dyDescent="0.25">
      <c r="A286" s="11" t="s">
        <v>536</v>
      </c>
      <c r="B286" s="11" t="s">
        <v>428</v>
      </c>
      <c r="C286" s="14"/>
      <c r="D286" s="14"/>
      <c r="E286" s="14">
        <v>0</v>
      </c>
      <c r="F286" s="14"/>
      <c r="G286" s="14"/>
      <c r="H286" s="14"/>
      <c r="I286" s="14"/>
      <c r="J286" s="15"/>
      <c r="K286" s="15"/>
      <c r="L286" s="14"/>
      <c r="M286" s="14"/>
      <c r="N286" s="14"/>
      <c r="O286" s="10">
        <v>0</v>
      </c>
    </row>
    <row r="287" spans="1:15" x14ac:dyDescent="0.25">
      <c r="A287" s="11" t="s">
        <v>537</v>
      </c>
      <c r="B287" s="11" t="s">
        <v>430</v>
      </c>
      <c r="C287" s="14">
        <v>854.13000000000102</v>
      </c>
      <c r="D287" s="14">
        <v>204.86000000000058</v>
      </c>
      <c r="E287" s="14">
        <v>2139.85</v>
      </c>
      <c r="F287" s="14">
        <v>2726.77</v>
      </c>
      <c r="G287" s="14">
        <v>2726.77</v>
      </c>
      <c r="H287" s="14">
        <v>2726.77</v>
      </c>
      <c r="I287" s="14">
        <v>2726.77</v>
      </c>
      <c r="J287" s="14">
        <v>2726.87</v>
      </c>
      <c r="K287" s="14">
        <v>-538.3700000000008</v>
      </c>
      <c r="L287" s="14">
        <v>2726.76</v>
      </c>
      <c r="M287" s="14">
        <v>2726.75</v>
      </c>
      <c r="N287" s="14">
        <v>2726.86</v>
      </c>
      <c r="O287" s="10">
        <v>24474.79</v>
      </c>
    </row>
    <row r="288" spans="1:15" x14ac:dyDescent="0.25">
      <c r="A288" s="11" t="s">
        <v>538</v>
      </c>
      <c r="B288" s="11" t="s">
        <v>432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0">
        <v>0</v>
      </c>
    </row>
    <row r="289" spans="1:15" x14ac:dyDescent="0.25">
      <c r="A289" s="11" t="s">
        <v>539</v>
      </c>
      <c r="B289" s="11" t="s">
        <v>434</v>
      </c>
      <c r="C289" s="12">
        <v>2045.05</v>
      </c>
      <c r="D289" s="12">
        <v>2045.15</v>
      </c>
      <c r="E289" s="12">
        <v>2045</v>
      </c>
      <c r="F289" s="12">
        <v>2045.08</v>
      </c>
      <c r="G289" s="12">
        <v>2045.09</v>
      </c>
      <c r="H289" s="12">
        <v>2045.18</v>
      </c>
      <c r="I289" s="12">
        <v>2045</v>
      </c>
      <c r="J289" s="12">
        <v>2045.13</v>
      </c>
      <c r="K289" s="12">
        <v>2045.06</v>
      </c>
      <c r="L289" s="12">
        <v>2045.1</v>
      </c>
      <c r="M289" s="12">
        <v>3026.04</v>
      </c>
      <c r="N289" s="12">
        <v>-3691.9699999999975</v>
      </c>
      <c r="O289" s="10">
        <v>19784.910000000003</v>
      </c>
    </row>
    <row r="290" spans="1:15" x14ac:dyDescent="0.25">
      <c r="A290" s="11" t="s">
        <v>540</v>
      </c>
      <c r="B290" s="11" t="s">
        <v>436</v>
      </c>
      <c r="C290" s="12">
        <v>1609.51</v>
      </c>
      <c r="D290" s="12">
        <v>1586.48</v>
      </c>
      <c r="E290" s="12">
        <v>1454.66</v>
      </c>
      <c r="F290" s="12">
        <v>1445.43</v>
      </c>
      <c r="G290" s="12">
        <v>722.71</v>
      </c>
      <c r="H290" s="12">
        <v>722.71</v>
      </c>
      <c r="I290" s="12">
        <v>722.71</v>
      </c>
      <c r="J290" s="12">
        <v>843.15</v>
      </c>
      <c r="K290" s="12">
        <v>1636.58</v>
      </c>
      <c r="L290" s="12">
        <v>1366.52</v>
      </c>
      <c r="M290" s="12">
        <v>1366.52</v>
      </c>
      <c r="N290" s="12">
        <v>1445.43</v>
      </c>
      <c r="O290" s="10">
        <v>14922.41</v>
      </c>
    </row>
    <row r="291" spans="1:15" x14ac:dyDescent="0.25">
      <c r="A291" s="11" t="s">
        <v>541</v>
      </c>
      <c r="B291" s="11" t="s">
        <v>438</v>
      </c>
      <c r="C291" s="12">
        <v>5598.17</v>
      </c>
      <c r="D291" s="12">
        <v>5518.01</v>
      </c>
      <c r="E291" s="12">
        <v>5059.6099999999997</v>
      </c>
      <c r="F291" s="12">
        <v>5027.4399999999996</v>
      </c>
      <c r="G291" s="12">
        <v>2513.7800000000002</v>
      </c>
      <c r="H291" s="12">
        <v>2513.7800000000002</v>
      </c>
      <c r="I291" s="12">
        <v>2513.7800000000002</v>
      </c>
      <c r="J291" s="12">
        <v>2932.7</v>
      </c>
      <c r="K291" s="12">
        <v>5692.37</v>
      </c>
      <c r="L291" s="12">
        <v>4478.5</v>
      </c>
      <c r="M291" s="12">
        <v>4752.97</v>
      </c>
      <c r="N291" s="12">
        <v>10054.879999999999</v>
      </c>
      <c r="O291" s="10">
        <v>56655.99</v>
      </c>
    </row>
    <row r="292" spans="1:15" x14ac:dyDescent="0.25">
      <c r="A292" s="11" t="s">
        <v>542</v>
      </c>
      <c r="B292" s="11" t="s">
        <v>440</v>
      </c>
      <c r="C292" s="12">
        <v>2353.98</v>
      </c>
      <c r="D292" s="12">
        <v>4666.25</v>
      </c>
      <c r="E292" s="12">
        <v>4666.25</v>
      </c>
      <c r="F292" s="12">
        <v>2295</v>
      </c>
      <c r="G292" s="12">
        <v>2295</v>
      </c>
      <c r="H292" s="12">
        <v>2328.9</v>
      </c>
      <c r="I292" s="12">
        <v>2290.5500000000002</v>
      </c>
      <c r="J292" s="12">
        <v>-5</v>
      </c>
      <c r="K292" s="12">
        <v>2644.34</v>
      </c>
      <c r="L292" s="12">
        <v>2417.16</v>
      </c>
      <c r="M292" s="12">
        <v>2160</v>
      </c>
      <c r="N292" s="12">
        <v>2091.5100000000002</v>
      </c>
      <c r="O292" s="10">
        <v>30203.940000000002</v>
      </c>
    </row>
    <row r="293" spans="1:15" x14ac:dyDescent="0.25">
      <c r="A293" s="11" t="s">
        <v>543</v>
      </c>
      <c r="B293" s="11" t="s">
        <v>442</v>
      </c>
      <c r="C293" s="12">
        <v>418.24</v>
      </c>
      <c r="D293" s="12">
        <v>1081.5899999999999</v>
      </c>
      <c r="E293" s="12">
        <v>673.88</v>
      </c>
      <c r="F293" s="12">
        <v>611.08000000000004</v>
      </c>
      <c r="G293" s="12">
        <v>1968.74</v>
      </c>
      <c r="H293" s="12">
        <v>715.57</v>
      </c>
      <c r="I293" s="12">
        <v>701.02</v>
      </c>
      <c r="J293" s="12">
        <v>-605.72</v>
      </c>
      <c r="K293" s="12">
        <v>1368.12</v>
      </c>
      <c r="L293" s="12">
        <v>704.7</v>
      </c>
      <c r="M293" s="12">
        <v>1330.29</v>
      </c>
      <c r="N293" s="12">
        <v>1510.2</v>
      </c>
      <c r="O293" s="10">
        <v>10477.709999999999</v>
      </c>
    </row>
    <row r="294" spans="1:15" x14ac:dyDescent="0.25">
      <c r="A294" s="11" t="s">
        <v>544</v>
      </c>
      <c r="B294" s="11" t="s">
        <v>444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2"/>
      <c r="M294" s="12"/>
      <c r="N294" s="12"/>
      <c r="O294" s="10">
        <v>0</v>
      </c>
    </row>
    <row r="295" spans="1:15" x14ac:dyDescent="0.25">
      <c r="A295" s="11" t="s">
        <v>545</v>
      </c>
      <c r="B295" s="11" t="s">
        <v>446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2"/>
      <c r="M295" s="12"/>
      <c r="N295" s="12"/>
      <c r="O295" s="10">
        <v>0</v>
      </c>
    </row>
    <row r="296" spans="1:15" x14ac:dyDescent="0.25">
      <c r="A296" s="11" t="s">
        <v>546</v>
      </c>
      <c r="B296" s="11" t="s">
        <v>448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2"/>
      <c r="M296" s="12"/>
      <c r="N296" s="12"/>
      <c r="O296" s="10">
        <v>0</v>
      </c>
    </row>
    <row r="297" spans="1:15" x14ac:dyDescent="0.25">
      <c r="A297" s="11" t="s">
        <v>547</v>
      </c>
      <c r="B297" s="11" t="s">
        <v>450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2"/>
      <c r="M297" s="12"/>
      <c r="N297" s="12"/>
      <c r="O297" s="10">
        <v>0</v>
      </c>
    </row>
    <row r="298" spans="1:15" x14ac:dyDescent="0.25">
      <c r="A298" s="11" t="s">
        <v>548</v>
      </c>
      <c r="B298" s="11" t="s">
        <v>452</v>
      </c>
      <c r="C298" s="12">
        <v>295.55</v>
      </c>
      <c r="D298" s="12">
        <v>169.89</v>
      </c>
      <c r="E298" s="12">
        <v>67.78</v>
      </c>
      <c r="F298" s="12">
        <v>44.529999999999973</v>
      </c>
      <c r="G298" s="12">
        <v>56.990000000000009</v>
      </c>
      <c r="H298" s="12">
        <v>-117.81</v>
      </c>
      <c r="I298" s="12">
        <v>157.59</v>
      </c>
      <c r="J298" s="12">
        <v>183.6</v>
      </c>
      <c r="K298" s="12">
        <v>432.99</v>
      </c>
      <c r="L298" s="12">
        <v>-62.069999999999993</v>
      </c>
      <c r="M298" s="12">
        <v>0</v>
      </c>
      <c r="N298" s="12"/>
      <c r="O298" s="10">
        <v>1229.0400000000002</v>
      </c>
    </row>
    <row r="299" spans="1:15" x14ac:dyDescent="0.25">
      <c r="A299" s="11" t="s">
        <v>549</v>
      </c>
      <c r="B299" s="11" t="s">
        <v>454</v>
      </c>
      <c r="C299" s="12"/>
      <c r="D299" s="12"/>
      <c r="E299" s="12"/>
      <c r="F299" s="12"/>
      <c r="G299" s="12"/>
      <c r="H299" s="12"/>
      <c r="I299" s="12"/>
      <c r="J299" s="16"/>
      <c r="K299" s="16"/>
      <c r="L299" s="12"/>
      <c r="M299" s="12"/>
      <c r="N299" s="12"/>
      <c r="O299" s="10">
        <v>0</v>
      </c>
    </row>
    <row r="300" spans="1:15" x14ac:dyDescent="0.25">
      <c r="A300" s="11" t="s">
        <v>550</v>
      </c>
      <c r="B300" s="11" t="s">
        <v>456</v>
      </c>
      <c r="C300" s="12"/>
      <c r="D300" s="12"/>
      <c r="E300" s="12"/>
      <c r="F300" s="12"/>
      <c r="G300" s="12"/>
      <c r="H300" s="12"/>
      <c r="I300" s="12"/>
      <c r="J300" s="16"/>
      <c r="K300" s="16"/>
      <c r="L300" s="12"/>
      <c r="M300" s="12"/>
      <c r="N300" s="12"/>
      <c r="O300" s="10">
        <v>0</v>
      </c>
    </row>
    <row r="301" spans="1:15" x14ac:dyDescent="0.25">
      <c r="A301" s="11" t="s">
        <v>551</v>
      </c>
      <c r="B301" s="11" t="s">
        <v>552</v>
      </c>
      <c r="C301" s="14">
        <v>183</v>
      </c>
      <c r="D301" s="14">
        <v>550</v>
      </c>
      <c r="E301" s="14">
        <v>550</v>
      </c>
      <c r="F301" s="14">
        <v>0</v>
      </c>
      <c r="G301" s="14">
        <v>0</v>
      </c>
      <c r="H301" s="14">
        <v>0</v>
      </c>
      <c r="I301" s="14">
        <v>0</v>
      </c>
      <c r="J301" s="14"/>
      <c r="K301" s="14"/>
      <c r="L301" s="14"/>
      <c r="M301" s="14"/>
      <c r="N301" s="14"/>
      <c r="O301" s="10">
        <v>1283</v>
      </c>
    </row>
    <row r="302" spans="1:15" x14ac:dyDescent="0.25">
      <c r="A302" s="8" t="s">
        <v>553</v>
      </c>
      <c r="B302" s="8" t="s">
        <v>554</v>
      </c>
      <c r="C302" s="13">
        <v>6615.57</v>
      </c>
      <c r="D302" s="13">
        <v>4499.9800000000005</v>
      </c>
      <c r="E302" s="13">
        <v>5377.59</v>
      </c>
      <c r="F302" s="13">
        <v>6698.16</v>
      </c>
      <c r="G302" s="13">
        <v>6154.71</v>
      </c>
      <c r="H302" s="13">
        <v>3234.32</v>
      </c>
      <c r="I302" s="13">
        <v>5411.0499999999993</v>
      </c>
      <c r="J302" s="13">
        <v>3288.2700000000004</v>
      </c>
      <c r="K302" s="13">
        <v>2416</v>
      </c>
      <c r="L302" s="13">
        <v>6498.7899999999991</v>
      </c>
      <c r="M302" s="13">
        <v>613.93000000000006</v>
      </c>
      <c r="N302" s="13">
        <v>2773.0699999999997</v>
      </c>
      <c r="O302" s="13">
        <v>53581.439999999995</v>
      </c>
    </row>
    <row r="303" spans="1:15" x14ac:dyDescent="0.25">
      <c r="A303" s="11" t="s">
        <v>555</v>
      </c>
      <c r="B303" s="11" t="s">
        <v>556</v>
      </c>
      <c r="C303" s="12">
        <v>0</v>
      </c>
      <c r="D303" s="12">
        <v>0</v>
      </c>
      <c r="E303" s="12">
        <v>0</v>
      </c>
      <c r="F303" s="12"/>
      <c r="G303" s="12"/>
      <c r="H303" s="12"/>
      <c r="I303" s="12"/>
      <c r="J303" s="12"/>
      <c r="K303" s="12"/>
      <c r="L303" s="12"/>
      <c r="M303" s="12"/>
      <c r="N303" s="12"/>
      <c r="O303" s="10">
        <v>0</v>
      </c>
    </row>
    <row r="304" spans="1:15" x14ac:dyDescent="0.25">
      <c r="A304" s="11" t="s">
        <v>557</v>
      </c>
      <c r="B304" s="11" t="s">
        <v>558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0">
        <v>0</v>
      </c>
    </row>
    <row r="305" spans="1:15" x14ac:dyDescent="0.25">
      <c r="A305" s="11" t="s">
        <v>559</v>
      </c>
      <c r="B305" s="11" t="s">
        <v>560</v>
      </c>
      <c r="C305" s="14">
        <v>5805.04</v>
      </c>
      <c r="D305" s="14">
        <v>3580.13</v>
      </c>
      <c r="E305" s="14">
        <v>4091.73</v>
      </c>
      <c r="F305" s="14">
        <v>5457.42</v>
      </c>
      <c r="G305" s="14">
        <v>4138.54</v>
      </c>
      <c r="H305" s="14">
        <v>2286.23</v>
      </c>
      <c r="I305" s="14">
        <v>4324.17</v>
      </c>
      <c r="J305" s="14">
        <v>1728.98</v>
      </c>
      <c r="K305" s="14">
        <v>1438.99</v>
      </c>
      <c r="L305" s="14">
        <v>5036.0499999999993</v>
      </c>
      <c r="M305" s="14"/>
      <c r="N305" s="14">
        <v>1732.02</v>
      </c>
      <c r="O305" s="10">
        <v>39619.299999999996</v>
      </c>
    </row>
    <row r="306" spans="1:15" x14ac:dyDescent="0.25">
      <c r="A306" s="11" t="s">
        <v>561</v>
      </c>
      <c r="B306" s="11" t="s">
        <v>562</v>
      </c>
      <c r="C306" s="12">
        <v>290.66000000000003</v>
      </c>
      <c r="D306" s="12">
        <v>419.1</v>
      </c>
      <c r="E306" s="12">
        <v>765.99</v>
      </c>
      <c r="F306" s="12">
        <v>635.53</v>
      </c>
      <c r="G306" s="12">
        <v>1261.4000000000001</v>
      </c>
      <c r="H306" s="12">
        <v>342.88</v>
      </c>
      <c r="I306" s="12">
        <v>362.11</v>
      </c>
      <c r="J306" s="12">
        <v>626.11</v>
      </c>
      <c r="K306" s="12">
        <v>362.24</v>
      </c>
      <c r="L306" s="12">
        <v>847.97</v>
      </c>
      <c r="M306" s="12">
        <v>295.52</v>
      </c>
      <c r="N306" s="12">
        <v>89.92</v>
      </c>
      <c r="O306" s="10">
        <v>6299.43</v>
      </c>
    </row>
    <row r="307" spans="1:15" x14ac:dyDescent="0.25">
      <c r="A307" s="11" t="s">
        <v>563</v>
      </c>
      <c r="B307" s="11" t="s">
        <v>564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0">
        <v>0</v>
      </c>
    </row>
    <row r="308" spans="1:15" x14ac:dyDescent="0.25">
      <c r="A308" s="11" t="s">
        <v>565</v>
      </c>
      <c r="B308" s="11" t="s">
        <v>476</v>
      </c>
      <c r="C308" s="12">
        <v>296.36</v>
      </c>
      <c r="D308" s="12">
        <v>277.24</v>
      </c>
      <c r="E308" s="12">
        <v>296.36</v>
      </c>
      <c r="F308" s="12">
        <v>286.8</v>
      </c>
      <c r="G308" s="12">
        <v>296.36</v>
      </c>
      <c r="H308" s="12">
        <v>286.8</v>
      </c>
      <c r="I308" s="12">
        <v>296.36</v>
      </c>
      <c r="J308" s="12">
        <v>296.36</v>
      </c>
      <c r="K308" s="12">
        <v>296.36</v>
      </c>
      <c r="L308" s="12">
        <v>296.36</v>
      </c>
      <c r="M308" s="12"/>
      <c r="N308" s="12">
        <v>592.72</v>
      </c>
      <c r="O308" s="10">
        <v>3518.08</v>
      </c>
    </row>
    <row r="309" spans="1:15" x14ac:dyDescent="0.25">
      <c r="A309" s="11" t="s">
        <v>566</v>
      </c>
      <c r="B309" s="11" t="s">
        <v>567</v>
      </c>
      <c r="C309" s="12">
        <v>223.51</v>
      </c>
      <c r="D309" s="12">
        <v>223.51</v>
      </c>
      <c r="E309" s="12">
        <v>223.51</v>
      </c>
      <c r="F309" s="12">
        <v>318.41000000000003</v>
      </c>
      <c r="G309" s="12">
        <v>458.40999999999985</v>
      </c>
      <c r="H309" s="12">
        <v>318.41000000000003</v>
      </c>
      <c r="I309" s="12">
        <v>428.41</v>
      </c>
      <c r="J309" s="12">
        <v>636.82000000000005</v>
      </c>
      <c r="K309" s="12">
        <v>318.41000000000003</v>
      </c>
      <c r="L309" s="12">
        <v>318.41000000000003</v>
      </c>
      <c r="M309" s="12">
        <v>318.41000000000003</v>
      </c>
      <c r="N309" s="12">
        <v>358.41</v>
      </c>
      <c r="O309" s="10">
        <v>4144.63</v>
      </c>
    </row>
    <row r="310" spans="1:15" x14ac:dyDescent="0.25">
      <c r="A310" s="11" t="s">
        <v>568</v>
      </c>
      <c r="B310" s="11" t="s">
        <v>569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0">
        <v>0</v>
      </c>
    </row>
    <row r="311" spans="1:15" x14ac:dyDescent="0.25">
      <c r="A311" s="8" t="s">
        <v>570</v>
      </c>
      <c r="B311" s="8" t="s">
        <v>571</v>
      </c>
      <c r="C311" s="12">
        <v>634.42999999999995</v>
      </c>
      <c r="D311" s="12">
        <v>275.39999999999998</v>
      </c>
      <c r="E311" s="12">
        <v>1671.09</v>
      </c>
      <c r="F311" s="12">
        <v>1036.71</v>
      </c>
      <c r="G311" s="12">
        <v>601.11</v>
      </c>
      <c r="H311" s="12">
        <v>760.4</v>
      </c>
      <c r="I311" s="12">
        <v>85</v>
      </c>
      <c r="J311" s="12">
        <v>72.989999999999995</v>
      </c>
      <c r="K311" s="12">
        <v>115</v>
      </c>
      <c r="L311" s="12">
        <v>112</v>
      </c>
      <c r="M311" s="12">
        <v>1149.9000000000001</v>
      </c>
      <c r="N311" s="12">
        <v>703.5</v>
      </c>
      <c r="O311" s="10">
        <v>7217.5299999999988</v>
      </c>
    </row>
    <row r="312" spans="1:15" x14ac:dyDescent="0.25">
      <c r="A312" s="8" t="s">
        <v>572</v>
      </c>
      <c r="B312" s="8" t="s">
        <v>573</v>
      </c>
      <c r="C312" s="13">
        <v>374.55</v>
      </c>
      <c r="D312" s="13">
        <v>1776.1799999999998</v>
      </c>
      <c r="E312" s="13">
        <v>2032.7299999999998</v>
      </c>
      <c r="F312" s="13">
        <v>507.81000000000006</v>
      </c>
      <c r="G312" s="13">
        <v>106.8</v>
      </c>
      <c r="H312" s="13">
        <v>1629.59</v>
      </c>
      <c r="I312" s="13">
        <v>1366.38</v>
      </c>
      <c r="J312" s="13">
        <v>686</v>
      </c>
      <c r="K312" s="13">
        <v>335.86</v>
      </c>
      <c r="L312" s="13">
        <v>905.43</v>
      </c>
      <c r="M312" s="13">
        <v>1080.69</v>
      </c>
      <c r="N312" s="13">
        <v>2099.23</v>
      </c>
      <c r="O312" s="13">
        <v>12901.250000000002</v>
      </c>
    </row>
    <row r="313" spans="1:15" x14ac:dyDescent="0.25">
      <c r="A313" s="11" t="s">
        <v>574</v>
      </c>
      <c r="B313" s="11" t="s">
        <v>575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0">
        <v>0</v>
      </c>
    </row>
    <row r="314" spans="1:15" x14ac:dyDescent="0.25">
      <c r="A314" s="11" t="s">
        <v>576</v>
      </c>
      <c r="B314" s="11" t="s">
        <v>577</v>
      </c>
      <c r="C314" s="12">
        <v>374.55</v>
      </c>
      <c r="D314" s="12">
        <v>1776.1799999999998</v>
      </c>
      <c r="E314" s="12">
        <v>2032.7299999999998</v>
      </c>
      <c r="F314" s="12">
        <v>507.81000000000006</v>
      </c>
      <c r="G314" s="12">
        <v>106.8</v>
      </c>
      <c r="H314" s="12">
        <v>1629.59</v>
      </c>
      <c r="I314" s="12">
        <v>1366.38</v>
      </c>
      <c r="J314" s="12">
        <v>686</v>
      </c>
      <c r="K314" s="12">
        <v>335.86</v>
      </c>
      <c r="L314" s="12">
        <v>905.43</v>
      </c>
      <c r="M314" s="12">
        <v>1080.69</v>
      </c>
      <c r="N314" s="12">
        <v>2099.23</v>
      </c>
      <c r="O314" s="10">
        <v>12901.250000000002</v>
      </c>
    </row>
    <row r="315" spans="1:15" x14ac:dyDescent="0.25">
      <c r="A315" s="11" t="s">
        <v>578</v>
      </c>
      <c r="B315" s="11" t="s">
        <v>579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0">
        <v>0</v>
      </c>
    </row>
    <row r="316" spans="1:15" x14ac:dyDescent="0.25">
      <c r="A316" s="11" t="s">
        <v>580</v>
      </c>
      <c r="B316" s="11" t="s">
        <v>581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0">
        <v>0</v>
      </c>
    </row>
    <row r="317" spans="1:15" x14ac:dyDescent="0.25">
      <c r="A317" s="11" t="s">
        <v>582</v>
      </c>
      <c r="B317" s="11" t="s">
        <v>583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0">
        <v>0</v>
      </c>
    </row>
    <row r="318" spans="1:15" x14ac:dyDescent="0.25">
      <c r="A318" s="11" t="s">
        <v>584</v>
      </c>
      <c r="B318" s="11" t="s">
        <v>585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0">
        <v>0</v>
      </c>
    </row>
    <row r="319" spans="1:15" x14ac:dyDescent="0.25">
      <c r="A319" s="8" t="s">
        <v>586</v>
      </c>
      <c r="B319" s="8" t="s">
        <v>587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0">
        <v>0</v>
      </c>
    </row>
    <row r="320" spans="1:15" x14ac:dyDescent="0.25">
      <c r="A320" s="8" t="s">
        <v>588</v>
      </c>
      <c r="B320" s="8" t="s">
        <v>589</v>
      </c>
      <c r="C320" s="12">
        <v>11737</v>
      </c>
      <c r="D320" s="12">
        <v>15924.8</v>
      </c>
      <c r="E320" s="12">
        <v>10857</v>
      </c>
      <c r="F320" s="12">
        <v>10857</v>
      </c>
      <c r="G320" s="12">
        <v>11957</v>
      </c>
      <c r="H320" s="12">
        <v>15905</v>
      </c>
      <c r="I320" s="12">
        <v>13877</v>
      </c>
      <c r="J320" s="12">
        <v>11957</v>
      </c>
      <c r="K320" s="12">
        <v>11957</v>
      </c>
      <c r="L320" s="12">
        <v>11957</v>
      </c>
      <c r="M320" s="12">
        <v>11957</v>
      </c>
      <c r="N320" s="12">
        <v>18392</v>
      </c>
      <c r="O320" s="10">
        <v>157334.79999999999</v>
      </c>
    </row>
    <row r="321" spans="1:15" x14ac:dyDescent="0.25">
      <c r="A321" s="8" t="s">
        <v>590</v>
      </c>
      <c r="B321" s="8" t="s">
        <v>591</v>
      </c>
      <c r="C321" s="12">
        <v>214.31</v>
      </c>
      <c r="D321" s="12">
        <v>325.75</v>
      </c>
      <c r="E321" s="12">
        <v>670.71</v>
      </c>
      <c r="F321" s="12">
        <v>122.93</v>
      </c>
      <c r="G321" s="12">
        <v>0</v>
      </c>
      <c r="H321" s="12">
        <v>0</v>
      </c>
      <c r="I321" s="12">
        <v>756.5</v>
      </c>
      <c r="J321" s="12">
        <v>53.12</v>
      </c>
      <c r="K321" s="12">
        <v>131.99</v>
      </c>
      <c r="L321" s="12">
        <v>109.98</v>
      </c>
      <c r="M321" s="12">
        <v>287.47000000000003</v>
      </c>
      <c r="N321" s="12">
        <v>1669.8</v>
      </c>
      <c r="O321" s="10">
        <v>4342.5599999999995</v>
      </c>
    </row>
    <row r="322" spans="1:15" x14ac:dyDescent="0.25">
      <c r="A322" s="8" t="s">
        <v>592</v>
      </c>
      <c r="B322" s="8" t="s">
        <v>593</v>
      </c>
      <c r="C322" s="12">
        <v>1799.6299999999999</v>
      </c>
      <c r="D322" s="12">
        <v>745.96</v>
      </c>
      <c r="E322" s="12">
        <v>2467.6299999999997</v>
      </c>
      <c r="F322" s="12">
        <v>2911.1899999999996</v>
      </c>
      <c r="G322" s="12">
        <v>2599.5500000000002</v>
      </c>
      <c r="H322" s="12">
        <v>562.05999999999995</v>
      </c>
      <c r="I322" s="12">
        <v>572.68000000000006</v>
      </c>
      <c r="J322" s="12">
        <v>4158.99</v>
      </c>
      <c r="K322" s="12">
        <v>336.72999999999996</v>
      </c>
      <c r="L322" s="12">
        <v>3814.2599999999993</v>
      </c>
      <c r="M322" s="12">
        <v>1181.6599999999999</v>
      </c>
      <c r="N322" s="12">
        <v>12668.05</v>
      </c>
      <c r="O322" s="10">
        <v>33818.39</v>
      </c>
    </row>
    <row r="323" spans="1:15" x14ac:dyDescent="0.25">
      <c r="A323" s="8" t="s">
        <v>594</v>
      </c>
      <c r="B323" s="8" t="s">
        <v>595</v>
      </c>
      <c r="C323" s="13">
        <v>1868.7</v>
      </c>
      <c r="D323" s="13">
        <v>1868.7</v>
      </c>
      <c r="E323" s="13">
        <v>1868.7</v>
      </c>
      <c r="F323" s="13">
        <v>1868.7</v>
      </c>
      <c r="G323" s="13">
        <v>1868.7</v>
      </c>
      <c r="H323" s="13">
        <v>1868.7</v>
      </c>
      <c r="I323" s="13">
        <v>1868.7</v>
      </c>
      <c r="J323" s="13">
        <v>1868.7</v>
      </c>
      <c r="K323" s="13">
        <v>1868.7</v>
      </c>
      <c r="L323" s="13">
        <v>1868.7</v>
      </c>
      <c r="M323" s="13">
        <v>1868.7</v>
      </c>
      <c r="N323" s="13">
        <v>1868.7</v>
      </c>
      <c r="O323" s="13">
        <v>22424.400000000005</v>
      </c>
    </row>
    <row r="324" spans="1:15" x14ac:dyDescent="0.25">
      <c r="A324" s="11" t="s">
        <v>596</v>
      </c>
      <c r="B324" s="11" t="s">
        <v>597</v>
      </c>
      <c r="C324" s="12">
        <v>1868.7</v>
      </c>
      <c r="D324" s="12">
        <v>1868.7</v>
      </c>
      <c r="E324" s="12">
        <v>1868.7</v>
      </c>
      <c r="F324" s="12">
        <v>1868.7</v>
      </c>
      <c r="G324" s="12">
        <v>1868.7</v>
      </c>
      <c r="H324" s="12">
        <v>1868.7</v>
      </c>
      <c r="I324" s="12">
        <v>1868.7</v>
      </c>
      <c r="J324" s="12">
        <v>1868.7</v>
      </c>
      <c r="K324" s="12">
        <v>1868.7</v>
      </c>
      <c r="L324" s="12">
        <v>1868.7</v>
      </c>
      <c r="M324" s="12">
        <v>1868.7</v>
      </c>
      <c r="N324" s="12">
        <v>1868.7</v>
      </c>
      <c r="O324" s="10">
        <v>22424.400000000005</v>
      </c>
    </row>
    <row r="325" spans="1:15" x14ac:dyDescent="0.25">
      <c r="A325" s="11" t="s">
        <v>598</v>
      </c>
      <c r="B325" s="11" t="s">
        <v>599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0">
        <v>0</v>
      </c>
    </row>
    <row r="326" spans="1:15" x14ac:dyDescent="0.25">
      <c r="A326" s="11" t="s">
        <v>600</v>
      </c>
      <c r="B326" s="11" t="s">
        <v>601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0">
        <v>0</v>
      </c>
    </row>
    <row r="327" spans="1:15" x14ac:dyDescent="0.25">
      <c r="A327" s="8" t="s">
        <v>602</v>
      </c>
      <c r="B327" s="8" t="s">
        <v>603</v>
      </c>
      <c r="C327" s="13">
        <v>650</v>
      </c>
      <c r="D327" s="13">
        <v>575</v>
      </c>
      <c r="E327" s="13">
        <v>575</v>
      </c>
      <c r="F327" s="13">
        <v>900</v>
      </c>
      <c r="G327" s="13">
        <v>1400</v>
      </c>
      <c r="H327" s="13">
        <v>1400</v>
      </c>
      <c r="I327" s="13">
        <v>1400</v>
      </c>
      <c r="J327" s="13">
        <v>825</v>
      </c>
      <c r="K327" s="13">
        <v>500</v>
      </c>
      <c r="L327" s="13">
        <v>575</v>
      </c>
      <c r="M327" s="13">
        <v>875</v>
      </c>
      <c r="N327" s="13">
        <v>1742.2</v>
      </c>
      <c r="O327" s="13">
        <v>11417.2</v>
      </c>
    </row>
    <row r="328" spans="1:15" x14ac:dyDescent="0.25">
      <c r="A328" s="11" t="s">
        <v>604</v>
      </c>
      <c r="B328" s="11" t="s">
        <v>605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0">
        <v>0</v>
      </c>
    </row>
    <row r="329" spans="1:15" x14ac:dyDescent="0.25">
      <c r="A329" s="11" t="s">
        <v>606</v>
      </c>
      <c r="B329" s="11" t="s">
        <v>607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0">
        <v>0</v>
      </c>
    </row>
    <row r="330" spans="1:15" x14ac:dyDescent="0.25">
      <c r="A330" s="11" t="s">
        <v>608</v>
      </c>
      <c r="B330" s="11" t="s">
        <v>609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0">
        <v>0</v>
      </c>
    </row>
    <row r="331" spans="1:15" x14ac:dyDescent="0.25">
      <c r="A331" s="11" t="s">
        <v>610</v>
      </c>
      <c r="B331" s="11" t="s">
        <v>611</v>
      </c>
      <c r="C331" s="12">
        <v>650</v>
      </c>
      <c r="D331" s="12">
        <v>575</v>
      </c>
      <c r="E331" s="12">
        <v>575</v>
      </c>
      <c r="F331" s="12">
        <v>900</v>
      </c>
      <c r="G331" s="12">
        <v>1400</v>
      </c>
      <c r="H331" s="12">
        <v>1400</v>
      </c>
      <c r="I331" s="12">
        <v>1400</v>
      </c>
      <c r="J331" s="12">
        <v>825</v>
      </c>
      <c r="K331" s="12">
        <v>500</v>
      </c>
      <c r="L331" s="12">
        <v>575</v>
      </c>
      <c r="M331" s="12">
        <v>875</v>
      </c>
      <c r="N331" s="12">
        <v>1742.2</v>
      </c>
      <c r="O331" s="10">
        <v>11417.2</v>
      </c>
    </row>
    <row r="332" spans="1:15" x14ac:dyDescent="0.25">
      <c r="A332" s="8" t="s">
        <v>612</v>
      </c>
      <c r="B332" s="8" t="s">
        <v>613</v>
      </c>
      <c r="C332" s="13">
        <v>-10741.740000000002</v>
      </c>
      <c r="D332" s="13">
        <v>-10735.24</v>
      </c>
      <c r="E332" s="13">
        <v>-9687.83</v>
      </c>
      <c r="F332" s="13">
        <v>-10057.780000000001</v>
      </c>
      <c r="G332" s="13">
        <v>-8992.159999999998</v>
      </c>
      <c r="H332" s="13">
        <v>-10116.32</v>
      </c>
      <c r="I332" s="13">
        <v>-7901.75</v>
      </c>
      <c r="J332" s="13">
        <v>-8566.06</v>
      </c>
      <c r="K332" s="13">
        <v>-16775.84</v>
      </c>
      <c r="L332" s="13">
        <v>-6988.37</v>
      </c>
      <c r="M332" s="13">
        <v>-13139.29</v>
      </c>
      <c r="N332" s="13">
        <v>-36841.200000000004</v>
      </c>
      <c r="O332" s="13">
        <v>-150543.58000000002</v>
      </c>
    </row>
    <row r="333" spans="1:15" x14ac:dyDescent="0.25">
      <c r="A333" s="8" t="s">
        <v>614</v>
      </c>
      <c r="B333" s="8" t="s">
        <v>615</v>
      </c>
      <c r="C333" s="10">
        <v>0</v>
      </c>
      <c r="D333" s="10">
        <v>0</v>
      </c>
      <c r="E333" s="10">
        <v>1.93</v>
      </c>
      <c r="F333" s="10">
        <v>0</v>
      </c>
      <c r="G333" s="10">
        <v>9.5399999999999991</v>
      </c>
      <c r="H333" s="10">
        <v>29.77</v>
      </c>
      <c r="I333" s="10">
        <v>76.900000000000006</v>
      </c>
      <c r="J333" s="10">
        <v>105.51</v>
      </c>
      <c r="K333" s="10">
        <v>238.66</v>
      </c>
      <c r="L333" s="10">
        <v>0.71</v>
      </c>
      <c r="M333" s="10">
        <v>0</v>
      </c>
      <c r="N333" s="10">
        <v>3.79</v>
      </c>
      <c r="O333" s="10">
        <v>466.81</v>
      </c>
    </row>
    <row r="334" spans="1:15" x14ac:dyDescent="0.25">
      <c r="A334" s="11" t="s">
        <v>616</v>
      </c>
      <c r="B334" s="11" t="s">
        <v>617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2"/>
      <c r="M334" s="12"/>
      <c r="N334" s="12"/>
      <c r="O334" s="10">
        <v>0</v>
      </c>
    </row>
    <row r="335" spans="1:15" x14ac:dyDescent="0.25">
      <c r="A335" s="11" t="s">
        <v>618</v>
      </c>
      <c r="B335" s="11" t="s">
        <v>619</v>
      </c>
      <c r="C335" s="16"/>
      <c r="D335" s="16"/>
      <c r="E335" s="16"/>
      <c r="F335" s="16"/>
      <c r="G335" s="16"/>
      <c r="H335" s="16"/>
      <c r="I335" s="16"/>
      <c r="J335" s="19"/>
      <c r="K335" s="19">
        <v>228.43</v>
      </c>
      <c r="L335" s="12"/>
      <c r="M335" s="12"/>
      <c r="N335" s="12"/>
      <c r="O335" s="10">
        <v>228.43</v>
      </c>
    </row>
    <row r="336" spans="1:15" x14ac:dyDescent="0.25">
      <c r="A336" s="11" t="s">
        <v>620</v>
      </c>
      <c r="B336" s="11" t="s">
        <v>621</v>
      </c>
      <c r="C336" s="12"/>
      <c r="D336" s="12"/>
      <c r="E336" s="12">
        <v>1.93</v>
      </c>
      <c r="F336" s="12"/>
      <c r="G336" s="12">
        <v>9.5399999999999991</v>
      </c>
      <c r="H336" s="12">
        <v>29.77</v>
      </c>
      <c r="I336" s="12">
        <v>76.900000000000006</v>
      </c>
      <c r="J336" s="12">
        <v>105.51</v>
      </c>
      <c r="K336" s="12">
        <v>10.23</v>
      </c>
      <c r="L336" s="12">
        <v>0.71</v>
      </c>
      <c r="M336" s="12"/>
      <c r="N336" s="12">
        <v>3.79</v>
      </c>
      <c r="O336" s="10">
        <v>238.38</v>
      </c>
    </row>
    <row r="337" spans="1:15" x14ac:dyDescent="0.25">
      <c r="A337" s="11" t="s">
        <v>622</v>
      </c>
      <c r="B337" s="11" t="s">
        <v>623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2"/>
      <c r="M337" s="12"/>
      <c r="N337" s="12"/>
      <c r="O337" s="10">
        <v>0</v>
      </c>
    </row>
    <row r="338" spans="1:15" x14ac:dyDescent="0.25">
      <c r="A338" s="11" t="s">
        <v>624</v>
      </c>
      <c r="B338" s="11" t="s">
        <v>625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2"/>
      <c r="M338" s="12"/>
      <c r="N338" s="12"/>
      <c r="O338" s="10">
        <v>0</v>
      </c>
    </row>
    <row r="339" spans="1:15" x14ac:dyDescent="0.25">
      <c r="A339" s="8" t="s">
        <v>626</v>
      </c>
      <c r="B339" s="8" t="s">
        <v>627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2"/>
      <c r="M339" s="12"/>
      <c r="N339" s="12"/>
      <c r="O339" s="10">
        <v>0</v>
      </c>
    </row>
    <row r="340" spans="1:15" x14ac:dyDescent="0.25">
      <c r="A340" s="8" t="s">
        <v>628</v>
      </c>
      <c r="B340" s="8" t="s">
        <v>629</v>
      </c>
      <c r="C340" s="13">
        <v>10741.740000000002</v>
      </c>
      <c r="D340" s="13">
        <v>10735.24</v>
      </c>
      <c r="E340" s="13">
        <v>9689.76</v>
      </c>
      <c r="F340" s="13">
        <v>10057.780000000001</v>
      </c>
      <c r="G340" s="13">
        <v>9001.6999999999989</v>
      </c>
      <c r="H340" s="13">
        <v>10146.09</v>
      </c>
      <c r="I340" s="13">
        <v>7978.65</v>
      </c>
      <c r="J340" s="13">
        <v>8671.57</v>
      </c>
      <c r="K340" s="13">
        <v>17014.5</v>
      </c>
      <c r="L340" s="13">
        <v>6989.08</v>
      </c>
      <c r="M340" s="13">
        <v>13139.29</v>
      </c>
      <c r="N340" s="13">
        <v>36844.990000000005</v>
      </c>
      <c r="O340" s="13">
        <v>151010.39000000001</v>
      </c>
    </row>
    <row r="341" spans="1:15" x14ac:dyDescent="0.25">
      <c r="A341" s="11" t="s">
        <v>630</v>
      </c>
      <c r="B341" s="11" t="s">
        <v>617</v>
      </c>
      <c r="C341" s="12">
        <v>8867.7900000000009</v>
      </c>
      <c r="D341" s="12">
        <v>8690.31</v>
      </c>
      <c r="E341" s="12">
        <v>8529.11</v>
      </c>
      <c r="F341" s="12">
        <v>9085.58</v>
      </c>
      <c r="G341" s="12">
        <v>7807.65</v>
      </c>
      <c r="H341" s="12">
        <v>8779.52</v>
      </c>
      <c r="I341" s="12">
        <v>6950.45</v>
      </c>
      <c r="J341" s="12">
        <v>7362.61</v>
      </c>
      <c r="K341" s="12">
        <v>15839.29</v>
      </c>
      <c r="L341" s="12">
        <v>6088.04</v>
      </c>
      <c r="M341" s="12">
        <v>12071.35</v>
      </c>
      <c r="N341" s="12">
        <v>35843.440000000002</v>
      </c>
      <c r="O341" s="10">
        <v>135915.14000000001</v>
      </c>
    </row>
    <row r="342" spans="1:15" x14ac:dyDescent="0.25">
      <c r="A342" s="11" t="s">
        <v>631</v>
      </c>
      <c r="B342" s="11" t="s">
        <v>632</v>
      </c>
      <c r="C342" s="12"/>
      <c r="D342" s="12"/>
      <c r="E342" s="12"/>
      <c r="F342" s="12"/>
      <c r="G342" s="12"/>
      <c r="H342" s="12"/>
      <c r="I342" s="12"/>
      <c r="J342" s="16"/>
      <c r="K342" s="16"/>
      <c r="L342" s="12"/>
      <c r="M342" s="12"/>
      <c r="N342" s="12"/>
      <c r="O342" s="10">
        <v>0</v>
      </c>
    </row>
    <row r="343" spans="1:15" x14ac:dyDescent="0.25">
      <c r="A343" s="11" t="s">
        <v>633</v>
      </c>
      <c r="B343" s="11" t="s">
        <v>634</v>
      </c>
      <c r="C343" s="12"/>
      <c r="D343" s="12"/>
      <c r="E343" s="12"/>
      <c r="F343" s="12"/>
      <c r="G343" s="12"/>
      <c r="H343" s="12"/>
      <c r="I343" s="12"/>
      <c r="J343" s="16"/>
      <c r="K343" s="16"/>
      <c r="L343" s="12"/>
      <c r="M343" s="12"/>
      <c r="N343" s="12"/>
      <c r="O343" s="10">
        <v>0</v>
      </c>
    </row>
    <row r="344" spans="1:15" x14ac:dyDescent="0.25">
      <c r="A344" s="11" t="s">
        <v>635</v>
      </c>
      <c r="B344" s="11" t="s">
        <v>636</v>
      </c>
      <c r="C344" s="12">
        <v>1873.95</v>
      </c>
      <c r="D344" s="12">
        <v>2044.93</v>
      </c>
      <c r="E344" s="12">
        <v>1160.6500000000001</v>
      </c>
      <c r="F344" s="12">
        <v>972.2</v>
      </c>
      <c r="G344" s="12">
        <v>1194.05</v>
      </c>
      <c r="H344" s="12">
        <v>1366.57</v>
      </c>
      <c r="I344" s="12">
        <v>1028.2</v>
      </c>
      <c r="J344" s="12">
        <v>1308.96</v>
      </c>
      <c r="K344" s="12">
        <v>1175.21</v>
      </c>
      <c r="L344" s="12">
        <v>901.04</v>
      </c>
      <c r="M344" s="12">
        <v>1067.94</v>
      </c>
      <c r="N344" s="12">
        <v>1001.55</v>
      </c>
      <c r="O344" s="10">
        <v>15095.250000000002</v>
      </c>
    </row>
    <row r="345" spans="1:15" x14ac:dyDescent="0.25">
      <c r="A345" s="11" t="s">
        <v>637</v>
      </c>
      <c r="B345" s="11" t="s">
        <v>638</v>
      </c>
      <c r="C345" s="12"/>
      <c r="D345" s="12"/>
      <c r="E345" s="12"/>
      <c r="F345" s="12"/>
      <c r="G345" s="12"/>
      <c r="H345" s="12"/>
      <c r="I345" s="12"/>
      <c r="J345" s="16"/>
      <c r="K345" s="16"/>
      <c r="L345" s="12"/>
      <c r="M345" s="12"/>
      <c r="N345" s="12"/>
      <c r="O345" s="10">
        <v>0</v>
      </c>
    </row>
    <row r="346" spans="1:15" x14ac:dyDescent="0.25">
      <c r="A346" s="11" t="s">
        <v>639</v>
      </c>
      <c r="B346" s="11" t="s">
        <v>640</v>
      </c>
      <c r="C346" s="12"/>
      <c r="D346" s="12"/>
      <c r="E346" s="12"/>
      <c r="F346" s="12"/>
      <c r="G346" s="12"/>
      <c r="H346" s="12"/>
      <c r="I346" s="12"/>
      <c r="J346" s="16"/>
      <c r="K346" s="16"/>
      <c r="L346" s="12"/>
      <c r="M346" s="12"/>
      <c r="N346" s="12"/>
      <c r="O346" s="10">
        <v>0</v>
      </c>
    </row>
    <row r="347" spans="1:15" x14ac:dyDescent="0.25">
      <c r="A347" s="8" t="s">
        <v>641</v>
      </c>
      <c r="B347" s="8" t="s">
        <v>642</v>
      </c>
      <c r="C347" s="12"/>
      <c r="D347" s="12"/>
      <c r="E347" s="12"/>
      <c r="F347" s="12"/>
      <c r="G347" s="12"/>
      <c r="H347" s="12"/>
      <c r="I347" s="12"/>
      <c r="J347" s="16"/>
      <c r="K347" s="16"/>
      <c r="L347" s="12"/>
      <c r="M347" s="12"/>
      <c r="N347" s="12"/>
      <c r="O347" s="10">
        <v>0</v>
      </c>
    </row>
    <row r="348" spans="1:15" x14ac:dyDescent="0.25">
      <c r="A348" s="8" t="s">
        <v>643</v>
      </c>
      <c r="B348" s="8" t="s">
        <v>644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</row>
    <row r="349" spans="1:15" x14ac:dyDescent="0.25">
      <c r="A349" s="11" t="s">
        <v>645</v>
      </c>
      <c r="B349" s="11" t="s">
        <v>646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0">
        <v>0</v>
      </c>
    </row>
    <row r="350" spans="1:15" x14ac:dyDescent="0.25">
      <c r="A350" s="11" t="s">
        <v>647</v>
      </c>
      <c r="B350" s="11" t="s">
        <v>648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0">
        <v>0</v>
      </c>
    </row>
    <row r="351" spans="1:15" x14ac:dyDescent="0.25">
      <c r="A351" s="8" t="s">
        <v>649</v>
      </c>
      <c r="B351" s="8" t="s">
        <v>650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</row>
    <row r="352" spans="1:15" x14ac:dyDescent="0.25">
      <c r="A352" s="11" t="s">
        <v>651</v>
      </c>
      <c r="B352" s="11" t="s">
        <v>652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0">
        <v>0</v>
      </c>
    </row>
    <row r="353" spans="1:15" x14ac:dyDescent="0.25">
      <c r="A353" s="11" t="s">
        <v>653</v>
      </c>
      <c r="B353" s="11" t="s">
        <v>654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0">
        <v>0</v>
      </c>
    </row>
    <row r="354" spans="1:15" x14ac:dyDescent="0.25">
      <c r="A354" s="11" t="s">
        <v>655</v>
      </c>
      <c r="B354" s="11" t="s">
        <v>656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0">
        <v>0</v>
      </c>
    </row>
    <row r="355" spans="1:15" x14ac:dyDescent="0.25">
      <c r="A355" s="8" t="s">
        <v>657</v>
      </c>
      <c r="B355" s="8" t="s">
        <v>658</v>
      </c>
      <c r="C355" s="13">
        <v>-60</v>
      </c>
      <c r="D355" s="13">
        <v>0</v>
      </c>
      <c r="E355" s="13">
        <v>-110</v>
      </c>
      <c r="F355" s="13">
        <v>-60</v>
      </c>
      <c r="G355" s="13">
        <v>-60</v>
      </c>
      <c r="H355" s="13">
        <v>816108.28</v>
      </c>
      <c r="I355" s="13">
        <v>-10</v>
      </c>
      <c r="J355" s="13">
        <v>-50</v>
      </c>
      <c r="K355" s="13">
        <v>-250</v>
      </c>
      <c r="L355" s="13">
        <v>-60</v>
      </c>
      <c r="M355" s="13">
        <v>-50</v>
      </c>
      <c r="N355" s="13">
        <v>-200</v>
      </c>
      <c r="O355" s="13">
        <v>815198.28</v>
      </c>
    </row>
    <row r="356" spans="1:15" x14ac:dyDescent="0.25">
      <c r="A356" s="11" t="s">
        <v>659</v>
      </c>
      <c r="B356" s="11" t="s">
        <v>660</v>
      </c>
      <c r="C356" s="12"/>
      <c r="D356" s="12"/>
      <c r="E356" s="12"/>
      <c r="F356" s="12"/>
      <c r="G356" s="12"/>
      <c r="H356" s="12">
        <v>1100000</v>
      </c>
      <c r="I356" s="12"/>
      <c r="J356" s="12"/>
      <c r="K356" s="12"/>
      <c r="L356" s="12"/>
      <c r="M356" s="12"/>
      <c r="N356" s="12"/>
      <c r="O356" s="10">
        <v>1100000</v>
      </c>
    </row>
    <row r="357" spans="1:15" x14ac:dyDescent="0.25">
      <c r="A357" s="11" t="s">
        <v>661</v>
      </c>
      <c r="B357" s="11" t="s">
        <v>662</v>
      </c>
      <c r="C357" s="12">
        <v>-60</v>
      </c>
      <c r="D357" s="12"/>
      <c r="E357" s="12">
        <v>-110</v>
      </c>
      <c r="F357" s="12">
        <v>-60</v>
      </c>
      <c r="G357" s="12">
        <v>-60</v>
      </c>
      <c r="H357" s="12">
        <v>-283891.71999999997</v>
      </c>
      <c r="I357" s="12">
        <v>-10</v>
      </c>
      <c r="J357" s="12">
        <v>-50</v>
      </c>
      <c r="K357" s="12">
        <v>-250</v>
      </c>
      <c r="L357" s="12">
        <v>-60</v>
      </c>
      <c r="M357" s="12">
        <v>-50</v>
      </c>
      <c r="N357" s="12">
        <v>-200</v>
      </c>
      <c r="O357" s="10">
        <v>-284801.71999999997</v>
      </c>
    </row>
    <row r="358" spans="1:15" x14ac:dyDescent="0.25">
      <c r="A358" s="8" t="s">
        <v>663</v>
      </c>
      <c r="B358" s="8" t="s">
        <v>664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</row>
    <row r="359" spans="1:15" x14ac:dyDescent="0.25">
      <c r="A359" s="11" t="s">
        <v>665</v>
      </c>
      <c r="B359" s="11" t="s">
        <v>666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0">
        <v>0</v>
      </c>
    </row>
    <row r="360" spans="1:15" x14ac:dyDescent="0.25">
      <c r="A360" s="11" t="s">
        <v>667</v>
      </c>
      <c r="B360" s="11" t="s">
        <v>668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0">
        <v>0</v>
      </c>
    </row>
    <row r="361" spans="1:15" x14ac:dyDescent="0.25">
      <c r="A361" s="8" t="s">
        <v>669</v>
      </c>
      <c r="B361" s="8" t="s">
        <v>670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0">
        <v>0</v>
      </c>
    </row>
  </sheetData>
  <mergeCells count="2">
    <mergeCell ref="A2:B2"/>
    <mergeCell ref="C2:O2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0"/>
  <sheetViews>
    <sheetView topLeftCell="C290" workbookViewId="0">
      <selection activeCell="L303" sqref="L303"/>
    </sheetView>
  </sheetViews>
  <sheetFormatPr defaultRowHeight="15" x14ac:dyDescent="0.25"/>
  <cols>
    <col min="1" max="1" width="15.28515625" customWidth="1"/>
    <col min="2" max="2" width="66.7109375" customWidth="1"/>
    <col min="3" max="15" width="13.7109375" customWidth="1"/>
    <col min="16" max="16" width="13.7109375" style="127" customWidth="1"/>
    <col min="18" max="18" width="14" bestFit="1" customWidth="1"/>
    <col min="19" max="19" width="64.5703125" bestFit="1" customWidth="1"/>
    <col min="20" max="20" width="11.7109375" bestFit="1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121"/>
    </row>
    <row r="2" spans="1:16" x14ac:dyDescent="0.25">
      <c r="A2" s="379" t="s">
        <v>0</v>
      </c>
      <c r="B2" s="380"/>
      <c r="C2" s="381" t="s">
        <v>1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122"/>
    </row>
    <row r="3" spans="1:16" ht="39" x14ac:dyDescent="0.25">
      <c r="A3" s="20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2" t="s">
        <v>16</v>
      </c>
      <c r="P3" s="123"/>
    </row>
    <row r="4" spans="1:16" x14ac:dyDescent="0.25">
      <c r="A4" s="23">
        <v>1</v>
      </c>
      <c r="B4" s="24" t="s">
        <v>17</v>
      </c>
      <c r="C4" s="25">
        <v>2319108.9700000002</v>
      </c>
      <c r="D4" s="25">
        <v>2637517.2700000005</v>
      </c>
      <c r="E4" s="25">
        <v>2823962.87</v>
      </c>
      <c r="F4" s="25">
        <v>2767434.1799999997</v>
      </c>
      <c r="G4" s="25">
        <v>2783531.52</v>
      </c>
      <c r="H4" s="25">
        <v>3650022.5100000002</v>
      </c>
      <c r="I4" s="25">
        <v>3088618.3699999996</v>
      </c>
      <c r="J4" s="25">
        <v>3139518.83</v>
      </c>
      <c r="K4" s="25">
        <v>3240947.79</v>
      </c>
      <c r="L4" s="25">
        <v>3252570.8700000006</v>
      </c>
      <c r="M4" s="25">
        <v>3407652.2700000005</v>
      </c>
      <c r="N4" s="25">
        <v>3122917.6099999994</v>
      </c>
      <c r="O4" s="25">
        <v>3122917.6099999994</v>
      </c>
      <c r="P4" s="124"/>
    </row>
    <row r="5" spans="1:16" x14ac:dyDescent="0.25">
      <c r="A5" s="24" t="s">
        <v>18</v>
      </c>
      <c r="B5" s="24" t="s">
        <v>19</v>
      </c>
      <c r="C5" s="26">
        <v>923862.36</v>
      </c>
      <c r="D5" s="26">
        <v>1311511.55</v>
      </c>
      <c r="E5" s="26">
        <v>1523181.3699999999</v>
      </c>
      <c r="F5" s="26">
        <v>1491876.8999999997</v>
      </c>
      <c r="G5" s="26">
        <v>1533198.46</v>
      </c>
      <c r="H5" s="26">
        <v>2423767.2200000002</v>
      </c>
      <c r="I5" s="26">
        <v>1879301.8900000001</v>
      </c>
      <c r="J5" s="26">
        <v>1953999.7000000002</v>
      </c>
      <c r="K5" s="26">
        <v>2075194.34</v>
      </c>
      <c r="L5" s="26">
        <v>2103837.27</v>
      </c>
      <c r="M5" s="26">
        <v>2278726.39</v>
      </c>
      <c r="N5" s="26">
        <v>2022800.14</v>
      </c>
      <c r="O5" s="26">
        <v>2022800.14</v>
      </c>
      <c r="P5" s="125"/>
    </row>
    <row r="6" spans="1:16" x14ac:dyDescent="0.25">
      <c r="A6" s="24" t="s">
        <v>20</v>
      </c>
      <c r="B6" s="24" t="s">
        <v>21</v>
      </c>
      <c r="C6" s="26">
        <v>378970.82</v>
      </c>
      <c r="D6" s="26">
        <v>837761.81</v>
      </c>
      <c r="E6" s="26">
        <v>1034848.1599999999</v>
      </c>
      <c r="F6" s="26">
        <v>994508.42999999993</v>
      </c>
      <c r="G6" s="26">
        <v>1023974.87</v>
      </c>
      <c r="H6" s="26">
        <v>1897779.99</v>
      </c>
      <c r="I6" s="26">
        <v>1351838.05</v>
      </c>
      <c r="J6" s="26">
        <v>1436292.8000000003</v>
      </c>
      <c r="K6" s="26">
        <v>1544238.4300000002</v>
      </c>
      <c r="L6" s="26">
        <v>1578109.8800000001</v>
      </c>
      <c r="M6" s="26">
        <v>1622402.1700000002</v>
      </c>
      <c r="N6" s="26">
        <v>1617053.3499999999</v>
      </c>
      <c r="O6" s="26">
        <v>1617053.3499999999</v>
      </c>
      <c r="P6" s="125"/>
    </row>
    <row r="7" spans="1:16" x14ac:dyDescent="0.25">
      <c r="A7" s="27" t="s">
        <v>22</v>
      </c>
      <c r="B7" s="27" t="s">
        <v>23</v>
      </c>
      <c r="C7" s="12">
        <v>332480.43</v>
      </c>
      <c r="D7" s="12">
        <v>337570.52</v>
      </c>
      <c r="E7" s="12">
        <v>734445.57</v>
      </c>
      <c r="F7" s="12">
        <v>896205.72</v>
      </c>
      <c r="G7" s="12">
        <v>916118.82</v>
      </c>
      <c r="H7" s="12">
        <v>913562.7</v>
      </c>
      <c r="I7" s="12">
        <v>1112084.24</v>
      </c>
      <c r="J7" s="12">
        <v>1109247.8700000001</v>
      </c>
      <c r="K7" s="12">
        <v>1155175.8400000001</v>
      </c>
      <c r="L7" s="12">
        <v>1149795.8400000001</v>
      </c>
      <c r="M7" s="12">
        <v>1122128.1100000001</v>
      </c>
      <c r="N7" s="12">
        <v>1119992.67</v>
      </c>
      <c r="O7" s="26">
        <v>1119992.67</v>
      </c>
      <c r="P7" s="125"/>
    </row>
    <row r="8" spans="1:16" x14ac:dyDescent="0.25">
      <c r="A8" s="27" t="s">
        <v>24</v>
      </c>
      <c r="B8" s="27" t="s">
        <v>25</v>
      </c>
      <c r="C8" s="12">
        <v>1069</v>
      </c>
      <c r="D8" s="12">
        <v>1</v>
      </c>
      <c r="E8" s="12">
        <v>10856.54</v>
      </c>
      <c r="F8" s="12">
        <v>3430.7</v>
      </c>
      <c r="G8" s="12">
        <v>7520.67</v>
      </c>
      <c r="H8" s="12">
        <v>35528.06</v>
      </c>
      <c r="I8" s="12">
        <v>1</v>
      </c>
      <c r="J8" s="12">
        <v>21711.05</v>
      </c>
      <c r="K8" s="12">
        <v>1</v>
      </c>
      <c r="L8" s="12">
        <v>26632.95</v>
      </c>
      <c r="M8" s="12">
        <v>11861.74</v>
      </c>
      <c r="N8" s="12">
        <v>1</v>
      </c>
      <c r="O8" s="26">
        <v>1</v>
      </c>
      <c r="P8" s="125"/>
    </row>
    <row r="9" spans="1:16" x14ac:dyDescent="0.25">
      <c r="A9" s="27" t="s">
        <v>26</v>
      </c>
      <c r="B9" s="27" t="s">
        <v>27</v>
      </c>
      <c r="C9" s="12">
        <v>45421.39</v>
      </c>
      <c r="D9" s="12">
        <v>500190.29</v>
      </c>
      <c r="E9" s="12">
        <v>289546.05</v>
      </c>
      <c r="F9" s="12">
        <v>94872.01</v>
      </c>
      <c r="G9" s="12">
        <v>100335.38</v>
      </c>
      <c r="H9" s="12">
        <v>948689.23</v>
      </c>
      <c r="I9" s="12">
        <v>239752.81</v>
      </c>
      <c r="J9" s="12">
        <v>305333.88</v>
      </c>
      <c r="K9" s="12">
        <v>389061.59</v>
      </c>
      <c r="L9" s="12">
        <v>401681.09</v>
      </c>
      <c r="M9" s="12">
        <v>488412.32</v>
      </c>
      <c r="N9" s="12">
        <v>497059.68</v>
      </c>
      <c r="O9" s="26">
        <v>497059.68</v>
      </c>
      <c r="P9" s="125"/>
    </row>
    <row r="10" spans="1:16" x14ac:dyDescent="0.25">
      <c r="A10" s="24" t="s">
        <v>28</v>
      </c>
      <c r="B10" s="24" t="s">
        <v>29</v>
      </c>
      <c r="C10" s="28">
        <v>498394.05</v>
      </c>
      <c r="D10" s="28">
        <v>471462.57999999996</v>
      </c>
      <c r="E10" s="28">
        <v>486046.05</v>
      </c>
      <c r="F10" s="28">
        <v>495081.30999999994</v>
      </c>
      <c r="G10" s="28">
        <v>506936.43</v>
      </c>
      <c r="H10" s="28">
        <v>523700.06999999995</v>
      </c>
      <c r="I10" s="28">
        <v>527203.4</v>
      </c>
      <c r="J10" s="28">
        <v>517446.46</v>
      </c>
      <c r="K10" s="28">
        <v>530695.47</v>
      </c>
      <c r="L10" s="28">
        <v>525466.95000000007</v>
      </c>
      <c r="M10" s="28">
        <v>656324.22</v>
      </c>
      <c r="N10" s="28">
        <v>405746.79</v>
      </c>
      <c r="O10" s="26">
        <v>405746.79</v>
      </c>
      <c r="P10" s="125"/>
    </row>
    <row r="11" spans="1:16" x14ac:dyDescent="0.25">
      <c r="A11" s="27" t="s">
        <v>30</v>
      </c>
      <c r="B11" s="27" t="s">
        <v>31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25"/>
    </row>
    <row r="12" spans="1:16" x14ac:dyDescent="0.25">
      <c r="A12" s="27" t="s">
        <v>32</v>
      </c>
      <c r="B12" s="27" t="s">
        <v>33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6">
        <v>0</v>
      </c>
      <c r="P12" s="125"/>
    </row>
    <row r="13" spans="1:16" x14ac:dyDescent="0.25">
      <c r="A13" s="27" t="s">
        <v>34</v>
      </c>
      <c r="B13" s="27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6">
        <v>0</v>
      </c>
      <c r="P13" s="125"/>
    </row>
    <row r="14" spans="1:16" x14ac:dyDescent="0.25">
      <c r="A14" s="27" t="s">
        <v>36</v>
      </c>
      <c r="B14" s="27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6">
        <v>0</v>
      </c>
      <c r="P14" s="125"/>
    </row>
    <row r="15" spans="1:16" x14ac:dyDescent="0.25">
      <c r="A15" s="27" t="s">
        <v>38</v>
      </c>
      <c r="B15" s="27" t="s">
        <v>39</v>
      </c>
      <c r="C15" s="12">
        <v>50000</v>
      </c>
      <c r="D15" s="12">
        <v>50000</v>
      </c>
      <c r="E15" s="12">
        <v>50000</v>
      </c>
      <c r="F15" s="12">
        <v>50000</v>
      </c>
      <c r="G15" s="12">
        <v>50000</v>
      </c>
      <c r="H15" s="12">
        <v>50000</v>
      </c>
      <c r="I15" s="12">
        <v>50000</v>
      </c>
      <c r="J15" s="12">
        <v>50000</v>
      </c>
      <c r="K15" s="12">
        <v>50000</v>
      </c>
      <c r="L15" s="12">
        <v>50000</v>
      </c>
      <c r="M15" s="12">
        <v>120096.15</v>
      </c>
      <c r="N15" s="12">
        <v>120096.15</v>
      </c>
      <c r="O15" s="26">
        <v>120096.15</v>
      </c>
      <c r="P15" s="125"/>
    </row>
    <row r="16" spans="1:16" x14ac:dyDescent="0.25">
      <c r="A16" s="27" t="s">
        <v>40</v>
      </c>
      <c r="B16" s="27" t="s">
        <v>41</v>
      </c>
      <c r="C16" s="26">
        <v>423394.05</v>
      </c>
      <c r="D16" s="26">
        <v>396462.57999999996</v>
      </c>
      <c r="E16" s="26">
        <v>411046.05</v>
      </c>
      <c r="F16" s="26">
        <v>420081.30999999994</v>
      </c>
      <c r="G16" s="26">
        <v>431936.43</v>
      </c>
      <c r="H16" s="26">
        <v>448700.06999999995</v>
      </c>
      <c r="I16" s="26">
        <v>452203.4</v>
      </c>
      <c r="J16" s="26">
        <v>442446.46</v>
      </c>
      <c r="K16" s="26">
        <v>455892.49</v>
      </c>
      <c r="L16" s="26">
        <v>450534.77</v>
      </c>
      <c r="M16" s="26">
        <v>511295.88999999996</v>
      </c>
      <c r="N16" s="26">
        <v>260718.46</v>
      </c>
      <c r="O16" s="26">
        <v>260718.46</v>
      </c>
      <c r="P16" s="125"/>
    </row>
    <row r="17" spans="1:16" x14ac:dyDescent="0.25">
      <c r="A17" s="27" t="s">
        <v>42</v>
      </c>
      <c r="B17" s="27" t="s">
        <v>43</v>
      </c>
      <c r="C17" s="12">
        <v>322846.26</v>
      </c>
      <c r="D17" s="12">
        <v>334352.96999999997</v>
      </c>
      <c r="E17" s="12">
        <v>354120.53</v>
      </c>
      <c r="F17" s="12">
        <v>362068.70999999996</v>
      </c>
      <c r="G17" s="12">
        <v>369760.12</v>
      </c>
      <c r="H17" s="12">
        <v>385561.70999999996</v>
      </c>
      <c r="I17" s="12">
        <v>388324.26</v>
      </c>
      <c r="J17" s="12">
        <v>388324.26</v>
      </c>
      <c r="K17" s="12">
        <v>388324.26</v>
      </c>
      <c r="L17" s="12">
        <v>388324.26</v>
      </c>
      <c r="M17" s="12">
        <v>388324.26</v>
      </c>
      <c r="N17" s="12">
        <v>242592.44</v>
      </c>
      <c r="O17" s="26">
        <v>242592.44</v>
      </c>
      <c r="P17" s="125"/>
    </row>
    <row r="18" spans="1:16" x14ac:dyDescent="0.25">
      <c r="A18" s="27" t="s">
        <v>44</v>
      </c>
      <c r="B18" s="27" t="s">
        <v>45</v>
      </c>
      <c r="C18" s="12">
        <v>52043.490000000005</v>
      </c>
      <c r="D18" s="12">
        <v>61328.229999999996</v>
      </c>
      <c r="E18" s="12">
        <v>55970.09</v>
      </c>
      <c r="F18" s="12">
        <v>56992.130000000005</v>
      </c>
      <c r="G18" s="12">
        <v>61121.89</v>
      </c>
      <c r="H18" s="12">
        <v>62371.01</v>
      </c>
      <c r="I18" s="12">
        <v>61474.3</v>
      </c>
      <c r="J18" s="12">
        <v>51526.76</v>
      </c>
      <c r="K18" s="12">
        <v>65032.73</v>
      </c>
      <c r="L18" s="12">
        <v>59304.669999999991</v>
      </c>
      <c r="M18" s="12">
        <v>122414.45999999999</v>
      </c>
      <c r="N18" s="12">
        <v>18126.02</v>
      </c>
      <c r="O18" s="26">
        <v>18126.02</v>
      </c>
      <c r="P18" s="125"/>
    </row>
    <row r="19" spans="1:16" x14ac:dyDescent="0.25">
      <c r="A19" s="27" t="s">
        <v>46</v>
      </c>
      <c r="B19" s="27" t="s">
        <v>47</v>
      </c>
      <c r="C19" s="12">
        <v>48504.3</v>
      </c>
      <c r="D19" s="12">
        <v>781.38</v>
      </c>
      <c r="E19" s="12">
        <v>955.43</v>
      </c>
      <c r="F19" s="12">
        <v>1020.47</v>
      </c>
      <c r="G19" s="12">
        <v>1054.42</v>
      </c>
      <c r="H19" s="12">
        <v>767.35</v>
      </c>
      <c r="I19" s="12">
        <v>2404.84</v>
      </c>
      <c r="J19" s="12">
        <v>2595.44</v>
      </c>
      <c r="K19" s="12">
        <v>2535.5</v>
      </c>
      <c r="L19" s="12">
        <v>2905.84</v>
      </c>
      <c r="M19" s="12">
        <v>557.16999999999996</v>
      </c>
      <c r="N19" s="12">
        <v>0</v>
      </c>
      <c r="O19" s="26">
        <v>2535.5</v>
      </c>
      <c r="P19" s="125"/>
    </row>
    <row r="20" spans="1:16" x14ac:dyDescent="0.25">
      <c r="A20" s="27" t="s">
        <v>48</v>
      </c>
      <c r="B20" s="27" t="s">
        <v>49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26">
        <v>0</v>
      </c>
      <c r="P20" s="125"/>
    </row>
    <row r="21" spans="1:16" x14ac:dyDescent="0.25">
      <c r="A21" s="27" t="s">
        <v>50</v>
      </c>
      <c r="B21" s="27" t="s">
        <v>51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6">
        <v>0</v>
      </c>
      <c r="P21" s="125"/>
    </row>
    <row r="22" spans="1:16" x14ac:dyDescent="0.25">
      <c r="A22" s="27" t="s">
        <v>52</v>
      </c>
      <c r="B22" s="27" t="s">
        <v>53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26">
        <v>0</v>
      </c>
      <c r="P22" s="125"/>
    </row>
    <row r="23" spans="1:16" x14ac:dyDescent="0.25">
      <c r="A23" s="27" t="s">
        <v>54</v>
      </c>
      <c r="B23" s="27" t="s">
        <v>55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26">
        <v>0</v>
      </c>
      <c r="P23" s="125"/>
    </row>
    <row r="24" spans="1:16" x14ac:dyDescent="0.25">
      <c r="A24" s="27" t="s">
        <v>56</v>
      </c>
      <c r="B24" s="27" t="s">
        <v>57</v>
      </c>
      <c r="C24" s="28">
        <v>25000</v>
      </c>
      <c r="D24" s="28">
        <v>25000</v>
      </c>
      <c r="E24" s="28">
        <v>25000</v>
      </c>
      <c r="F24" s="28">
        <v>25000</v>
      </c>
      <c r="G24" s="28">
        <v>25000</v>
      </c>
      <c r="H24" s="28">
        <v>25000</v>
      </c>
      <c r="I24" s="28">
        <v>25000</v>
      </c>
      <c r="J24" s="28">
        <v>25000</v>
      </c>
      <c r="K24" s="28">
        <v>24802.98</v>
      </c>
      <c r="L24" s="28">
        <v>24932.18</v>
      </c>
      <c r="M24" s="28">
        <v>24932.18</v>
      </c>
      <c r="N24" s="28">
        <v>24932.18</v>
      </c>
      <c r="O24" s="26">
        <v>24932.18</v>
      </c>
      <c r="P24" s="125"/>
    </row>
    <row r="25" spans="1:16" x14ac:dyDescent="0.25">
      <c r="A25" s="27" t="s">
        <v>58</v>
      </c>
      <c r="B25" s="27" t="s">
        <v>57</v>
      </c>
      <c r="C25" s="12">
        <v>25000</v>
      </c>
      <c r="D25" s="12">
        <v>25000</v>
      </c>
      <c r="E25" s="12">
        <v>25000</v>
      </c>
      <c r="F25" s="12">
        <v>25000</v>
      </c>
      <c r="G25" s="12">
        <v>25000</v>
      </c>
      <c r="H25" s="12">
        <v>25000</v>
      </c>
      <c r="I25" s="12">
        <v>25000</v>
      </c>
      <c r="J25" s="12">
        <v>25000</v>
      </c>
      <c r="K25" s="12">
        <v>24802.98</v>
      </c>
      <c r="L25" s="12">
        <v>24932.18</v>
      </c>
      <c r="M25" s="12">
        <v>24932.18</v>
      </c>
      <c r="N25" s="12">
        <v>24932.18</v>
      </c>
      <c r="O25" s="26">
        <v>24932.18</v>
      </c>
      <c r="P25" s="125"/>
    </row>
    <row r="26" spans="1:16" x14ac:dyDescent="0.25">
      <c r="A26" s="27" t="s">
        <v>59</v>
      </c>
      <c r="B26" s="27" t="s">
        <v>60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125"/>
    </row>
    <row r="27" spans="1:16" x14ac:dyDescent="0.25">
      <c r="A27" s="27" t="s">
        <v>61</v>
      </c>
      <c r="B27" s="27" t="s">
        <v>62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125"/>
    </row>
    <row r="28" spans="1:16" x14ac:dyDescent="0.25">
      <c r="A28" s="27" t="s">
        <v>63</v>
      </c>
      <c r="B28" s="27" t="s">
        <v>64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6">
        <v>0</v>
      </c>
      <c r="P28" s="125"/>
    </row>
    <row r="29" spans="1:16" x14ac:dyDescent="0.25">
      <c r="A29" s="27" t="s">
        <v>65</v>
      </c>
      <c r="B29" s="27" t="s">
        <v>66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6">
        <v>0</v>
      </c>
      <c r="P29" s="125"/>
    </row>
    <row r="30" spans="1:16" x14ac:dyDescent="0.25">
      <c r="A30" s="27" t="s">
        <v>67</v>
      </c>
      <c r="B30" s="27" t="s">
        <v>68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26">
        <v>0</v>
      </c>
      <c r="P30" s="125"/>
    </row>
    <row r="31" spans="1:16" x14ac:dyDescent="0.25">
      <c r="A31" s="27" t="s">
        <v>69</v>
      </c>
      <c r="B31" s="27" t="s">
        <v>70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26">
        <v>0</v>
      </c>
      <c r="P31" s="125"/>
    </row>
    <row r="32" spans="1:16" x14ac:dyDescent="0.25">
      <c r="A32" s="27" t="s">
        <v>71</v>
      </c>
      <c r="B32" s="27" t="s">
        <v>72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25"/>
    </row>
    <row r="33" spans="1:16" x14ac:dyDescent="0.25">
      <c r="A33" s="27" t="s">
        <v>73</v>
      </c>
      <c r="B33" s="27" t="s">
        <v>64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26">
        <v>0</v>
      </c>
      <c r="P33" s="125"/>
    </row>
    <row r="34" spans="1:16" x14ac:dyDescent="0.25">
      <c r="A34" s="27" t="s">
        <v>74</v>
      </c>
      <c r="B34" s="27" t="s">
        <v>66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6">
        <v>0</v>
      </c>
      <c r="P34" s="125"/>
    </row>
    <row r="35" spans="1:16" x14ac:dyDescent="0.25">
      <c r="A35" s="27" t="s">
        <v>75</v>
      </c>
      <c r="B35" s="27" t="s">
        <v>68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6">
        <v>0</v>
      </c>
      <c r="P35" s="125"/>
    </row>
    <row r="36" spans="1:16" x14ac:dyDescent="0.25">
      <c r="A36" s="27" t="s">
        <v>76</v>
      </c>
      <c r="B36" s="27" t="s">
        <v>70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6">
        <v>0</v>
      </c>
      <c r="P36" s="125"/>
    </row>
    <row r="37" spans="1:16" x14ac:dyDescent="0.25">
      <c r="A37" s="27" t="s">
        <v>77</v>
      </c>
      <c r="B37" s="27" t="s">
        <v>78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6">
        <v>0</v>
      </c>
      <c r="P37" s="125"/>
    </row>
    <row r="38" spans="1:16" x14ac:dyDescent="0.25">
      <c r="A38" s="27" t="s">
        <v>79</v>
      </c>
      <c r="B38" s="27" t="s">
        <v>80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26">
        <v>0</v>
      </c>
      <c r="P38" s="125"/>
    </row>
    <row r="39" spans="1:16" x14ac:dyDescent="0.25">
      <c r="A39" s="27" t="s">
        <v>81</v>
      </c>
      <c r="B39" s="27" t="s">
        <v>82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26">
        <v>0</v>
      </c>
      <c r="P39" s="125"/>
    </row>
    <row r="40" spans="1:16" x14ac:dyDescent="0.25">
      <c r="A40" s="27" t="s">
        <v>83</v>
      </c>
      <c r="B40" s="27" t="s">
        <v>84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6">
        <v>0</v>
      </c>
      <c r="P40" s="125"/>
    </row>
    <row r="41" spans="1:16" x14ac:dyDescent="0.25">
      <c r="A41" s="24" t="s">
        <v>85</v>
      </c>
      <c r="B41" s="24" t="s">
        <v>86</v>
      </c>
      <c r="C41" s="28">
        <v>46497.49</v>
      </c>
      <c r="D41" s="28">
        <v>2287.16</v>
      </c>
      <c r="E41" s="28">
        <v>2287.16</v>
      </c>
      <c r="F41" s="28">
        <v>2287.16</v>
      </c>
      <c r="G41" s="28">
        <v>2287.16</v>
      </c>
      <c r="H41" s="28">
        <v>2287.16</v>
      </c>
      <c r="I41" s="28">
        <v>260.44</v>
      </c>
      <c r="J41" s="28">
        <v>260.44</v>
      </c>
      <c r="K41" s="28">
        <v>260.44</v>
      </c>
      <c r="L41" s="28">
        <v>260.44</v>
      </c>
      <c r="M41" s="28">
        <v>0</v>
      </c>
      <c r="N41" s="28">
        <v>0</v>
      </c>
      <c r="O41" s="26">
        <v>260.44</v>
      </c>
      <c r="P41" s="125"/>
    </row>
    <row r="42" spans="1:16" x14ac:dyDescent="0.25">
      <c r="A42" s="27" t="s">
        <v>87</v>
      </c>
      <c r="B42" s="27" t="s">
        <v>88</v>
      </c>
      <c r="C42" s="12">
        <v>46497.49</v>
      </c>
      <c r="D42" s="12">
        <v>2287.16</v>
      </c>
      <c r="E42" s="12">
        <v>2287.16</v>
      </c>
      <c r="F42" s="12">
        <v>2287.16</v>
      </c>
      <c r="G42" s="12">
        <v>2287.16</v>
      </c>
      <c r="H42" s="12">
        <v>2287.16</v>
      </c>
      <c r="I42" s="12">
        <v>260.44</v>
      </c>
      <c r="J42" s="12">
        <v>260.44</v>
      </c>
      <c r="K42" s="12">
        <v>260.44</v>
      </c>
      <c r="L42" s="12">
        <v>260.44</v>
      </c>
      <c r="M42" s="12">
        <v>0</v>
      </c>
      <c r="N42" s="12">
        <v>0</v>
      </c>
      <c r="O42" s="26">
        <v>260.44</v>
      </c>
      <c r="P42" s="125"/>
    </row>
    <row r="43" spans="1:16" x14ac:dyDescent="0.25">
      <c r="A43" s="24" t="s">
        <v>89</v>
      </c>
      <c r="B43" s="24" t="s">
        <v>90</v>
      </c>
      <c r="C43" s="28">
        <v>1395246.61</v>
      </c>
      <c r="D43" s="28">
        <v>1326005.7200000002</v>
      </c>
      <c r="E43" s="28">
        <v>1300781.5</v>
      </c>
      <c r="F43" s="28">
        <v>1275557.2800000003</v>
      </c>
      <c r="G43" s="28">
        <v>1250333.06</v>
      </c>
      <c r="H43" s="28">
        <v>1226255.29</v>
      </c>
      <c r="I43" s="28">
        <v>1209316.4799999995</v>
      </c>
      <c r="J43" s="28">
        <v>1185519.1300000001</v>
      </c>
      <c r="K43" s="28">
        <v>1165753.4500000002</v>
      </c>
      <c r="L43" s="28">
        <v>1148733.6000000006</v>
      </c>
      <c r="M43" s="28">
        <v>1128925.8800000001</v>
      </c>
      <c r="N43" s="28">
        <v>1100117.4699999997</v>
      </c>
      <c r="O43" s="26">
        <v>1100117.4699999997</v>
      </c>
      <c r="P43" s="125"/>
    </row>
    <row r="44" spans="1:16" x14ac:dyDescent="0.25">
      <c r="A44" s="24" t="s">
        <v>91</v>
      </c>
      <c r="B44" s="24" t="s">
        <v>92</v>
      </c>
      <c r="C44" s="28">
        <v>52956.18</v>
      </c>
      <c r="D44" s="28">
        <v>8664.44</v>
      </c>
      <c r="E44" s="28">
        <v>9899.09</v>
      </c>
      <c r="F44" s="28">
        <v>11133.74</v>
      </c>
      <c r="G44" s="28">
        <v>12368.39</v>
      </c>
      <c r="H44" s="28">
        <v>13603.04</v>
      </c>
      <c r="I44" s="28">
        <v>14837.69</v>
      </c>
      <c r="J44" s="28">
        <v>16072.34</v>
      </c>
      <c r="K44" s="28">
        <v>17306.990000000002</v>
      </c>
      <c r="L44" s="28">
        <v>18541.64</v>
      </c>
      <c r="M44" s="28">
        <v>19776.29</v>
      </c>
      <c r="N44" s="28">
        <v>19776.29</v>
      </c>
      <c r="O44" s="26">
        <v>19776.29</v>
      </c>
      <c r="P44" s="125"/>
    </row>
    <row r="45" spans="1:16" x14ac:dyDescent="0.25">
      <c r="A45" s="27" t="s">
        <v>93</v>
      </c>
      <c r="B45" s="27" t="s">
        <v>94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125"/>
    </row>
    <row r="46" spans="1:16" x14ac:dyDescent="0.25">
      <c r="A46" s="27" t="s">
        <v>95</v>
      </c>
      <c r="B46" s="27" t="s">
        <v>33</v>
      </c>
      <c r="C46" s="15"/>
      <c r="D46" s="15"/>
      <c r="E46" s="15"/>
      <c r="F46" s="15"/>
      <c r="G46" s="15"/>
      <c r="H46" s="15"/>
      <c r="I46" s="16"/>
      <c r="J46" s="16"/>
      <c r="K46" s="16"/>
      <c r="L46" s="14"/>
      <c r="M46" s="14"/>
      <c r="N46" s="14"/>
      <c r="O46" s="26">
        <v>0</v>
      </c>
      <c r="P46" s="125"/>
    </row>
    <row r="47" spans="1:16" x14ac:dyDescent="0.25">
      <c r="A47" s="27" t="s">
        <v>96</v>
      </c>
      <c r="B47" s="27" t="s">
        <v>35</v>
      </c>
      <c r="C47" s="15"/>
      <c r="D47" s="15"/>
      <c r="E47" s="15"/>
      <c r="F47" s="15"/>
      <c r="G47" s="15"/>
      <c r="H47" s="15"/>
      <c r="I47" s="16"/>
      <c r="J47" s="16"/>
      <c r="K47" s="16"/>
      <c r="L47" s="14"/>
      <c r="M47" s="14"/>
      <c r="N47" s="14"/>
      <c r="O47" s="26">
        <v>0</v>
      </c>
      <c r="P47" s="125"/>
    </row>
    <row r="48" spans="1:16" x14ac:dyDescent="0.25">
      <c r="A48" s="27" t="s">
        <v>97</v>
      </c>
      <c r="B48" s="27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2"/>
      <c r="M48" s="12"/>
      <c r="N48" s="12"/>
      <c r="O48" s="26">
        <v>0</v>
      </c>
      <c r="P48" s="125"/>
    </row>
    <row r="49" spans="1:20" x14ac:dyDescent="0.25">
      <c r="A49" s="27" t="s">
        <v>98</v>
      </c>
      <c r="B49" s="27" t="s">
        <v>47</v>
      </c>
      <c r="C49" s="16"/>
      <c r="D49" s="16"/>
      <c r="E49" s="16"/>
      <c r="F49" s="16"/>
      <c r="G49" s="16"/>
      <c r="H49" s="16"/>
      <c r="I49" s="16"/>
      <c r="J49" s="16"/>
      <c r="K49" s="16"/>
      <c r="L49" s="12"/>
      <c r="M49" s="12"/>
      <c r="N49" s="12"/>
      <c r="O49" s="26">
        <v>0</v>
      </c>
      <c r="P49" s="125"/>
    </row>
    <row r="50" spans="1:20" x14ac:dyDescent="0.25">
      <c r="A50" s="27" t="s">
        <v>99</v>
      </c>
      <c r="B50" s="27" t="s">
        <v>100</v>
      </c>
      <c r="C50" s="16"/>
      <c r="D50" s="16"/>
      <c r="E50" s="16"/>
      <c r="F50" s="16"/>
      <c r="G50" s="16"/>
      <c r="H50" s="16"/>
      <c r="I50" s="16"/>
      <c r="J50" s="16"/>
      <c r="K50" s="16"/>
      <c r="L50" s="12"/>
      <c r="M50" s="12"/>
      <c r="N50" s="12"/>
      <c r="O50" s="26">
        <v>0</v>
      </c>
      <c r="P50" s="125"/>
    </row>
    <row r="51" spans="1:20" x14ac:dyDescent="0.25">
      <c r="A51" s="27" t="s">
        <v>101</v>
      </c>
      <c r="B51" s="27" t="s">
        <v>102</v>
      </c>
      <c r="C51" s="14"/>
      <c r="D51" s="14"/>
      <c r="E51" s="14"/>
      <c r="F51" s="14"/>
      <c r="G51" s="14"/>
      <c r="H51" s="14"/>
      <c r="I51" s="14"/>
      <c r="J51" s="15"/>
      <c r="K51" s="15"/>
      <c r="L51" s="14"/>
      <c r="M51" s="14"/>
      <c r="N51" s="14"/>
      <c r="O51" s="26">
        <v>0</v>
      </c>
      <c r="P51" s="125"/>
    </row>
    <row r="52" spans="1:20" x14ac:dyDescent="0.25">
      <c r="A52" s="27" t="s">
        <v>103</v>
      </c>
      <c r="B52" s="27" t="s">
        <v>55</v>
      </c>
      <c r="C52" s="16"/>
      <c r="D52" s="16"/>
      <c r="E52" s="16"/>
      <c r="F52" s="16"/>
      <c r="G52" s="16"/>
      <c r="H52" s="16"/>
      <c r="I52" s="16"/>
      <c r="J52" s="16"/>
      <c r="K52" s="16"/>
      <c r="L52" s="12"/>
      <c r="M52" s="12"/>
      <c r="N52" s="12"/>
      <c r="O52" s="26">
        <v>0</v>
      </c>
      <c r="P52" s="125"/>
    </row>
    <row r="53" spans="1:20" x14ac:dyDescent="0.25">
      <c r="A53" s="27" t="s">
        <v>104</v>
      </c>
      <c r="B53" s="27" t="s">
        <v>105</v>
      </c>
      <c r="C53" s="16"/>
      <c r="D53" s="16"/>
      <c r="E53" s="16"/>
      <c r="F53" s="16"/>
      <c r="G53" s="16"/>
      <c r="H53" s="16"/>
      <c r="I53" s="16"/>
      <c r="J53" s="16"/>
      <c r="K53" s="16"/>
      <c r="L53" s="12"/>
      <c r="M53" s="12"/>
      <c r="N53" s="12"/>
      <c r="O53" s="26">
        <v>0</v>
      </c>
      <c r="P53" s="125"/>
    </row>
    <row r="54" spans="1:20" x14ac:dyDescent="0.25">
      <c r="A54" s="27" t="s">
        <v>106</v>
      </c>
      <c r="B54" s="27" t="s">
        <v>107</v>
      </c>
      <c r="C54" s="16"/>
      <c r="D54" s="16"/>
      <c r="E54" s="16"/>
      <c r="F54" s="16"/>
      <c r="G54" s="16"/>
      <c r="H54" s="16"/>
      <c r="I54" s="16"/>
      <c r="J54" s="16"/>
      <c r="K54" s="16"/>
      <c r="L54" s="12"/>
      <c r="M54" s="12"/>
      <c r="N54" s="12"/>
      <c r="O54" s="26">
        <v>0</v>
      </c>
      <c r="P54" s="125"/>
    </row>
    <row r="55" spans="1:20" x14ac:dyDescent="0.25">
      <c r="A55" s="27" t="s">
        <v>108</v>
      </c>
      <c r="B55" s="27" t="s">
        <v>41</v>
      </c>
      <c r="C55" s="12">
        <v>52956.18</v>
      </c>
      <c r="D55" s="12">
        <v>8664.44</v>
      </c>
      <c r="E55" s="12">
        <v>9899.09</v>
      </c>
      <c r="F55" s="12">
        <v>11133.74</v>
      </c>
      <c r="G55" s="12">
        <v>12368.39</v>
      </c>
      <c r="H55" s="12">
        <v>13603.04</v>
      </c>
      <c r="I55" s="12">
        <v>14837.69</v>
      </c>
      <c r="J55" s="12">
        <v>16072.34</v>
      </c>
      <c r="K55" s="12">
        <v>17306.990000000002</v>
      </c>
      <c r="L55" s="12">
        <v>18541.64</v>
      </c>
      <c r="M55" s="12">
        <v>19776.29</v>
      </c>
      <c r="N55" s="12">
        <v>19776.29</v>
      </c>
      <c r="O55" s="26">
        <v>19776.29</v>
      </c>
      <c r="P55" s="125"/>
    </row>
    <row r="56" spans="1:20" x14ac:dyDescent="0.25">
      <c r="A56" s="27" t="s">
        <v>109</v>
      </c>
      <c r="B56" s="27" t="s">
        <v>88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6">
        <v>0</v>
      </c>
      <c r="P56" s="125"/>
    </row>
    <row r="57" spans="1:20" x14ac:dyDescent="0.25">
      <c r="A57" s="24" t="s">
        <v>110</v>
      </c>
      <c r="B57" s="24" t="s">
        <v>111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6">
        <v>0</v>
      </c>
      <c r="P57" s="125"/>
    </row>
    <row r="58" spans="1:20" x14ac:dyDescent="0.25">
      <c r="A58" s="27" t="s">
        <v>112</v>
      </c>
      <c r="B58" s="27" t="s">
        <v>113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6">
        <v>0</v>
      </c>
      <c r="P58" s="125"/>
    </row>
    <row r="59" spans="1:20" x14ac:dyDescent="0.25">
      <c r="A59" s="27" t="s">
        <v>114</v>
      </c>
      <c r="B59" s="27" t="s">
        <v>115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6">
        <v>0</v>
      </c>
      <c r="P59" s="125"/>
    </row>
    <row r="60" spans="1:20" x14ac:dyDescent="0.25">
      <c r="A60" s="27" t="s">
        <v>116</v>
      </c>
      <c r="B60" s="27" t="s">
        <v>117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26">
        <v>0</v>
      </c>
      <c r="P60" s="125"/>
      <c r="R60">
        <v>2022</v>
      </c>
    </row>
    <row r="61" spans="1:20" x14ac:dyDescent="0.25">
      <c r="A61" s="24" t="s">
        <v>118</v>
      </c>
      <c r="B61" s="24" t="s">
        <v>119</v>
      </c>
      <c r="C61" s="26">
        <v>1341920.6600000001</v>
      </c>
      <c r="D61" s="26">
        <v>1316988.1800000002</v>
      </c>
      <c r="E61" s="26">
        <v>1290545.98</v>
      </c>
      <c r="F61" s="26">
        <v>1264103.7800000003</v>
      </c>
      <c r="G61" s="26">
        <v>1237661.58</v>
      </c>
      <c r="H61" s="26">
        <v>1212365.83</v>
      </c>
      <c r="I61" s="26">
        <v>1194209.0399999996</v>
      </c>
      <c r="J61" s="26">
        <v>1169193.71</v>
      </c>
      <c r="K61" s="26">
        <v>1148210.0500000003</v>
      </c>
      <c r="L61" s="26">
        <v>1129972.2200000007</v>
      </c>
      <c r="M61" s="26">
        <v>1108946.52</v>
      </c>
      <c r="N61" s="26">
        <v>1080154.7799999998</v>
      </c>
      <c r="O61" s="26">
        <v>1080154.7799999998</v>
      </c>
      <c r="P61" s="125"/>
      <c r="R61" t="str">
        <f>A61</f>
        <v>1.2.03</v>
      </c>
      <c r="S61" t="str">
        <f>B61</f>
        <v>Imobilizado</v>
      </c>
      <c r="T61" s="117">
        <f t="shared" ref="T61:T95" si="0">O61</f>
        <v>1080154.7799999998</v>
      </c>
    </row>
    <row r="62" spans="1:20" x14ac:dyDescent="0.25">
      <c r="A62" s="27" t="s">
        <v>120</v>
      </c>
      <c r="B62" s="27" t="s">
        <v>121</v>
      </c>
      <c r="C62" s="28">
        <v>3971940.2</v>
      </c>
      <c r="D62" s="28">
        <v>3973440.1</v>
      </c>
      <c r="E62" s="28">
        <v>3973440.1</v>
      </c>
      <c r="F62" s="28">
        <v>3973440.1</v>
      </c>
      <c r="G62" s="28">
        <v>3973440.1</v>
      </c>
      <c r="H62" s="28">
        <v>3974589.1</v>
      </c>
      <c r="I62" s="28">
        <v>3982933.93</v>
      </c>
      <c r="J62" s="28">
        <v>3984453.58</v>
      </c>
      <c r="K62" s="28">
        <v>3984453.58</v>
      </c>
      <c r="L62" s="28">
        <v>3986520.3000000003</v>
      </c>
      <c r="M62" s="28">
        <v>4199530.55</v>
      </c>
      <c r="N62" s="28">
        <v>4199170.55</v>
      </c>
      <c r="O62" s="26">
        <v>4199170.55</v>
      </c>
      <c r="P62" s="125"/>
      <c r="R62" t="str">
        <f t="shared" ref="R62:R95" si="1">A62</f>
        <v xml:space="preserve">1.2.03.01  </v>
      </c>
      <c r="S62" t="str">
        <f t="shared" ref="S62:S95" si="2">B62</f>
        <v>Bens em Operação</v>
      </c>
      <c r="T62" s="117">
        <f t="shared" si="0"/>
        <v>4199170.55</v>
      </c>
    </row>
    <row r="63" spans="1:20" x14ac:dyDescent="0.25">
      <c r="A63" s="27" t="s">
        <v>122</v>
      </c>
      <c r="B63" s="27" t="s">
        <v>123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213010.25</v>
      </c>
      <c r="N63" s="26">
        <v>213010.25</v>
      </c>
      <c r="O63" s="26">
        <v>213010.25</v>
      </c>
      <c r="P63" s="125"/>
      <c r="R63" t="str">
        <f t="shared" si="1"/>
        <v>1.2.03.01.01</v>
      </c>
      <c r="S63" t="str">
        <f t="shared" si="2"/>
        <v>Bens Imóveis</v>
      </c>
      <c r="T63" s="117">
        <f t="shared" si="0"/>
        <v>213010.25</v>
      </c>
    </row>
    <row r="64" spans="1:20" x14ac:dyDescent="0.25">
      <c r="A64" s="27" t="s">
        <v>124</v>
      </c>
      <c r="B64" s="27" t="s">
        <v>125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26">
        <v>0</v>
      </c>
      <c r="P64" s="125"/>
      <c r="R64" t="str">
        <f t="shared" si="1"/>
        <v>1.2.03.01.01.01</v>
      </c>
      <c r="S64" t="str">
        <f t="shared" si="2"/>
        <v>Terrenos</v>
      </c>
      <c r="T64" s="117">
        <f t="shared" si="0"/>
        <v>0</v>
      </c>
    </row>
    <row r="65" spans="1:20" x14ac:dyDescent="0.25">
      <c r="A65" s="27" t="s">
        <v>126</v>
      </c>
      <c r="B65" s="27" t="s">
        <v>127</v>
      </c>
      <c r="C65" s="12"/>
      <c r="D65" s="12"/>
      <c r="E65" s="12"/>
      <c r="F65" s="12"/>
      <c r="G65" s="12"/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213010.25</v>
      </c>
      <c r="N65" s="12">
        <v>213010.25</v>
      </c>
      <c r="O65" s="26">
        <v>213010.25</v>
      </c>
      <c r="P65" s="125"/>
      <c r="R65" t="str">
        <f t="shared" si="1"/>
        <v>1.2.03.01.01.02</v>
      </c>
      <c r="S65" t="str">
        <f t="shared" si="2"/>
        <v>Edificações e Melhoramentos</v>
      </c>
      <c r="T65" s="117">
        <f t="shared" si="0"/>
        <v>213010.25</v>
      </c>
    </row>
    <row r="66" spans="1:20" x14ac:dyDescent="0.25">
      <c r="A66" s="27" t="s">
        <v>128</v>
      </c>
      <c r="B66" s="27" t="s">
        <v>129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6">
        <v>0</v>
      </c>
      <c r="P66" s="125"/>
      <c r="R66" t="str">
        <f t="shared" si="1"/>
        <v>1.2.03.01.01.03</v>
      </c>
      <c r="S66" t="str">
        <f t="shared" si="2"/>
        <v>Instalações</v>
      </c>
      <c r="T66" s="117">
        <f t="shared" si="0"/>
        <v>0</v>
      </c>
    </row>
    <row r="67" spans="1:20" x14ac:dyDescent="0.25">
      <c r="A67" s="27" t="s">
        <v>130</v>
      </c>
      <c r="B67" s="27" t="s">
        <v>131</v>
      </c>
      <c r="C67" s="26">
        <v>3768941.14</v>
      </c>
      <c r="D67" s="26">
        <v>3768941.14</v>
      </c>
      <c r="E67" s="26">
        <v>3768941.14</v>
      </c>
      <c r="F67" s="26">
        <v>3768941.14</v>
      </c>
      <c r="G67" s="26">
        <v>3768941.14</v>
      </c>
      <c r="H67" s="26">
        <v>3768941.14</v>
      </c>
      <c r="I67" s="26">
        <v>3768941.14</v>
      </c>
      <c r="J67" s="26">
        <v>3768941.14</v>
      </c>
      <c r="K67" s="26">
        <v>3768941.14</v>
      </c>
      <c r="L67" s="26">
        <v>3768941.14</v>
      </c>
      <c r="M67" s="26">
        <v>3768941.14</v>
      </c>
      <c r="N67" s="26">
        <v>3768941.14</v>
      </c>
      <c r="O67" s="26">
        <v>3768941.14</v>
      </c>
      <c r="P67" s="125"/>
      <c r="R67" t="str">
        <f t="shared" si="1"/>
        <v>1.2.03.01.02</v>
      </c>
      <c r="S67" t="str">
        <f t="shared" si="2"/>
        <v>Embarcações</v>
      </c>
      <c r="T67" s="117">
        <f t="shared" si="0"/>
        <v>3768941.14</v>
      </c>
    </row>
    <row r="68" spans="1:20" x14ac:dyDescent="0.25">
      <c r="A68" s="27" t="s">
        <v>132</v>
      </c>
      <c r="B68" s="27" t="s">
        <v>133</v>
      </c>
      <c r="C68" s="12">
        <v>3768941.14</v>
      </c>
      <c r="D68" s="12">
        <v>3768941.14</v>
      </c>
      <c r="E68" s="12">
        <v>3768941.14</v>
      </c>
      <c r="F68" s="12">
        <v>3768941.14</v>
      </c>
      <c r="G68" s="12">
        <v>3768941.14</v>
      </c>
      <c r="H68" s="12">
        <v>3768941.14</v>
      </c>
      <c r="I68" s="12">
        <v>3768941.14</v>
      </c>
      <c r="J68" s="12">
        <v>3768941.14</v>
      </c>
      <c r="K68" s="12">
        <v>3768941.14</v>
      </c>
      <c r="L68" s="12">
        <v>3768941.14</v>
      </c>
      <c r="M68" s="12">
        <v>3768941.14</v>
      </c>
      <c r="N68" s="12">
        <v>3768941.14</v>
      </c>
      <c r="O68" s="26">
        <v>3768941.14</v>
      </c>
      <c r="P68" s="125"/>
      <c r="R68" t="str">
        <f t="shared" si="1"/>
        <v>1.2.03.01.02.01</v>
      </c>
      <c r="S68" t="str">
        <f t="shared" si="2"/>
        <v>Embarcações de Uso na Travessia A</v>
      </c>
      <c r="T68" s="117">
        <f t="shared" si="0"/>
        <v>3768941.14</v>
      </c>
    </row>
    <row r="69" spans="1:20" x14ac:dyDescent="0.25">
      <c r="A69" s="27" t="s">
        <v>134</v>
      </c>
      <c r="B69" s="27" t="s">
        <v>135</v>
      </c>
      <c r="C69" s="16"/>
      <c r="D69" s="16"/>
      <c r="E69" s="16"/>
      <c r="F69" s="16"/>
      <c r="G69" s="16"/>
      <c r="H69" s="16"/>
      <c r="I69" s="16"/>
      <c r="J69" s="16"/>
      <c r="K69" s="16"/>
      <c r="L69" s="12"/>
      <c r="M69" s="12"/>
      <c r="N69" s="12"/>
      <c r="O69" s="26">
        <v>0</v>
      </c>
      <c r="P69" s="125"/>
      <c r="R69" t="str">
        <f t="shared" si="1"/>
        <v>1.2.03.01.02.02</v>
      </c>
      <c r="S69" t="str">
        <f t="shared" si="2"/>
        <v>Embarcações de Uso na Travessia B</v>
      </c>
      <c r="T69" s="117">
        <f t="shared" si="0"/>
        <v>0</v>
      </c>
    </row>
    <row r="70" spans="1:20" x14ac:dyDescent="0.25">
      <c r="A70" s="27" t="s">
        <v>136</v>
      </c>
      <c r="B70" s="27" t="s">
        <v>137</v>
      </c>
      <c r="C70" s="16"/>
      <c r="D70" s="16"/>
      <c r="E70" s="16"/>
      <c r="F70" s="16"/>
      <c r="G70" s="16"/>
      <c r="H70" s="16"/>
      <c r="I70" s="16"/>
      <c r="J70" s="16"/>
      <c r="K70" s="16"/>
      <c r="L70" s="12"/>
      <c r="M70" s="12"/>
      <c r="N70" s="12"/>
      <c r="O70" s="26">
        <v>0</v>
      </c>
      <c r="P70" s="125"/>
      <c r="R70" t="str">
        <f t="shared" si="1"/>
        <v>1.2.03.01.02.03</v>
      </c>
      <c r="S70" t="str">
        <f t="shared" si="2"/>
        <v>Embarcações de Uso na Travessia C</v>
      </c>
      <c r="T70" s="117">
        <f t="shared" si="0"/>
        <v>0</v>
      </c>
    </row>
    <row r="71" spans="1:20" x14ac:dyDescent="0.25">
      <c r="A71" s="27" t="s">
        <v>138</v>
      </c>
      <c r="B71" s="27" t="s">
        <v>139</v>
      </c>
      <c r="C71" s="15"/>
      <c r="D71" s="15"/>
      <c r="E71" s="15"/>
      <c r="F71" s="15"/>
      <c r="G71" s="15"/>
      <c r="H71" s="15"/>
      <c r="I71" s="15"/>
      <c r="J71" s="15"/>
      <c r="K71" s="15"/>
      <c r="L71" s="14"/>
      <c r="M71" s="14"/>
      <c r="N71" s="14"/>
      <c r="O71" s="26">
        <v>0</v>
      </c>
      <c r="P71" s="125"/>
      <c r="R71" t="str">
        <f t="shared" si="1"/>
        <v>1.2.03.01.02.04</v>
      </c>
      <c r="S71" t="str">
        <f t="shared" si="2"/>
        <v>Embarcações de Uso em Outras Travessias ou Atividades</v>
      </c>
      <c r="T71" s="117">
        <f t="shared" si="0"/>
        <v>0</v>
      </c>
    </row>
    <row r="72" spans="1:20" x14ac:dyDescent="0.25">
      <c r="A72" s="27" t="s">
        <v>140</v>
      </c>
      <c r="B72" s="27" t="s">
        <v>141</v>
      </c>
      <c r="C72" s="12">
        <v>15000</v>
      </c>
      <c r="D72" s="12">
        <v>15000</v>
      </c>
      <c r="E72" s="12">
        <v>15000</v>
      </c>
      <c r="F72" s="12">
        <v>15000</v>
      </c>
      <c r="G72" s="12">
        <v>15000</v>
      </c>
      <c r="H72" s="12">
        <v>15000</v>
      </c>
      <c r="I72" s="12">
        <v>15000</v>
      </c>
      <c r="J72" s="12">
        <v>15000</v>
      </c>
      <c r="K72" s="12">
        <v>15000</v>
      </c>
      <c r="L72" s="12">
        <v>15000</v>
      </c>
      <c r="M72" s="12">
        <v>15000</v>
      </c>
      <c r="N72" s="12">
        <v>15000</v>
      </c>
      <c r="O72" s="26">
        <v>15000</v>
      </c>
      <c r="P72" s="125"/>
      <c r="R72" t="str">
        <f t="shared" si="1"/>
        <v>1.2.03.01.03</v>
      </c>
      <c r="S72" t="str">
        <f t="shared" si="2"/>
        <v>Veículos auxiliares</v>
      </c>
      <c r="T72" s="117">
        <f t="shared" si="0"/>
        <v>15000</v>
      </c>
    </row>
    <row r="73" spans="1:20" x14ac:dyDescent="0.25">
      <c r="A73" s="27" t="s">
        <v>142</v>
      </c>
      <c r="B73" s="27" t="s">
        <v>143</v>
      </c>
      <c r="C73" s="28">
        <v>187999.06</v>
      </c>
      <c r="D73" s="28">
        <v>189498.96</v>
      </c>
      <c r="E73" s="28">
        <v>189498.96</v>
      </c>
      <c r="F73" s="28">
        <v>189498.96</v>
      </c>
      <c r="G73" s="28">
        <v>189498.96</v>
      </c>
      <c r="H73" s="28">
        <v>190647.96</v>
      </c>
      <c r="I73" s="28">
        <v>198992.79</v>
      </c>
      <c r="J73" s="28">
        <v>200512.43999999997</v>
      </c>
      <c r="K73" s="28">
        <v>200512.43999999997</v>
      </c>
      <c r="L73" s="28">
        <v>202579.16</v>
      </c>
      <c r="M73" s="28">
        <v>202579.16</v>
      </c>
      <c r="N73" s="28">
        <v>202219.16</v>
      </c>
      <c r="O73" s="26">
        <v>202219.16</v>
      </c>
      <c r="P73" s="125"/>
      <c r="R73" t="str">
        <f t="shared" si="1"/>
        <v>1.2.03.01.04</v>
      </c>
      <c r="S73" t="str">
        <f t="shared" si="2"/>
        <v>Outros Bens de Uso</v>
      </c>
      <c r="T73" s="117">
        <f t="shared" si="0"/>
        <v>202219.16</v>
      </c>
    </row>
    <row r="74" spans="1:20" x14ac:dyDescent="0.25">
      <c r="A74" s="27" t="s">
        <v>144</v>
      </c>
      <c r="B74" s="27" t="s">
        <v>145</v>
      </c>
      <c r="C74" s="12">
        <v>82837.440000000002</v>
      </c>
      <c r="D74" s="12">
        <v>84337.340000000011</v>
      </c>
      <c r="E74" s="12">
        <v>84337.340000000011</v>
      </c>
      <c r="F74" s="12">
        <v>84337.340000000011</v>
      </c>
      <c r="G74" s="12">
        <v>84337.340000000011</v>
      </c>
      <c r="H74" s="12">
        <v>84337.340000000011</v>
      </c>
      <c r="I74" s="12">
        <v>92682.17</v>
      </c>
      <c r="J74" s="12">
        <v>92682.17</v>
      </c>
      <c r="K74" s="12">
        <v>92682.17</v>
      </c>
      <c r="L74" s="12">
        <v>92682.17</v>
      </c>
      <c r="M74" s="12">
        <v>92682.17</v>
      </c>
      <c r="N74" s="12">
        <v>92682.17</v>
      </c>
      <c r="O74" s="26">
        <v>92682.17</v>
      </c>
      <c r="P74" s="125"/>
      <c r="R74" t="str">
        <f t="shared" si="1"/>
        <v>1.2.03.01.04.01</v>
      </c>
      <c r="S74" t="str">
        <f t="shared" si="2"/>
        <v>Máquinas, Aparelhos e Equipamentos</v>
      </c>
      <c r="T74" s="117">
        <f t="shared" si="0"/>
        <v>92682.17</v>
      </c>
    </row>
    <row r="75" spans="1:20" x14ac:dyDescent="0.25">
      <c r="A75" s="27" t="s">
        <v>146</v>
      </c>
      <c r="B75" s="27" t="s">
        <v>147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26">
        <v>0</v>
      </c>
      <c r="P75" s="125"/>
      <c r="R75" t="str">
        <f t="shared" si="1"/>
        <v>1.2.03.01.04.02</v>
      </c>
      <c r="S75" t="str">
        <f t="shared" si="2"/>
        <v>Ferramentas Duráveis</v>
      </c>
      <c r="T75" s="117">
        <f t="shared" si="0"/>
        <v>0</v>
      </c>
    </row>
    <row r="76" spans="1:20" x14ac:dyDescent="0.25">
      <c r="A76" s="27" t="s">
        <v>148</v>
      </c>
      <c r="B76" s="27" t="s">
        <v>149</v>
      </c>
      <c r="C76" s="12"/>
      <c r="D76" s="12"/>
      <c r="E76" s="12"/>
      <c r="F76" s="12"/>
      <c r="G76" s="12"/>
      <c r="H76" s="12">
        <v>1149</v>
      </c>
      <c r="I76" s="12">
        <v>1149</v>
      </c>
      <c r="J76" s="12">
        <v>1149</v>
      </c>
      <c r="K76" s="12">
        <v>1149</v>
      </c>
      <c r="L76" s="12">
        <v>1149</v>
      </c>
      <c r="M76" s="12">
        <v>1149</v>
      </c>
      <c r="N76" s="12">
        <v>1149</v>
      </c>
      <c r="O76" s="26">
        <v>1149</v>
      </c>
      <c r="P76" s="125"/>
      <c r="R76" t="str">
        <f t="shared" si="1"/>
        <v>1.2.03.01.04.03</v>
      </c>
      <c r="S76" t="str">
        <f t="shared" si="2"/>
        <v>Equipamentos de Processamento de Dados</v>
      </c>
      <c r="T76" s="117">
        <f t="shared" si="0"/>
        <v>1149</v>
      </c>
    </row>
    <row r="77" spans="1:20" x14ac:dyDescent="0.25">
      <c r="A77" s="27" t="s">
        <v>150</v>
      </c>
      <c r="B77" s="27" t="s">
        <v>151</v>
      </c>
      <c r="C77" s="12">
        <v>53163.91</v>
      </c>
      <c r="D77" s="12">
        <v>53163.91</v>
      </c>
      <c r="E77" s="12">
        <v>53163.91</v>
      </c>
      <c r="F77" s="12">
        <v>53163.91</v>
      </c>
      <c r="G77" s="12">
        <v>53163.91</v>
      </c>
      <c r="H77" s="12">
        <v>53163.91</v>
      </c>
      <c r="I77" s="12">
        <v>53163.91</v>
      </c>
      <c r="J77" s="12">
        <v>54683.56</v>
      </c>
      <c r="K77" s="12">
        <v>54683.56</v>
      </c>
      <c r="L77" s="12">
        <v>56750.28</v>
      </c>
      <c r="M77" s="12">
        <v>56750.28</v>
      </c>
      <c r="N77" s="12">
        <v>56750.28</v>
      </c>
      <c r="O77" s="26">
        <v>56750.28</v>
      </c>
      <c r="P77" s="125"/>
      <c r="R77" t="str">
        <f t="shared" si="1"/>
        <v>1.2.03.01.04.04</v>
      </c>
      <c r="S77" t="str">
        <f t="shared" si="2"/>
        <v>Softwares</v>
      </c>
      <c r="T77" s="117">
        <f t="shared" si="0"/>
        <v>56750.28</v>
      </c>
    </row>
    <row r="78" spans="1:20" x14ac:dyDescent="0.25">
      <c r="A78" s="27" t="s">
        <v>152</v>
      </c>
      <c r="B78" s="27" t="s">
        <v>153</v>
      </c>
      <c r="C78" s="14">
        <v>51997.71</v>
      </c>
      <c r="D78" s="14">
        <v>51997.71</v>
      </c>
      <c r="E78" s="14">
        <v>51997.71</v>
      </c>
      <c r="F78" s="14">
        <v>51997.71</v>
      </c>
      <c r="G78" s="14">
        <v>51997.71</v>
      </c>
      <c r="H78" s="14">
        <v>51997.71</v>
      </c>
      <c r="I78" s="14">
        <v>51997.71</v>
      </c>
      <c r="J78" s="14">
        <v>51997.71</v>
      </c>
      <c r="K78" s="14">
        <v>51997.71</v>
      </c>
      <c r="L78" s="14">
        <v>51997.71</v>
      </c>
      <c r="M78" s="14">
        <v>51997.71</v>
      </c>
      <c r="N78" s="14">
        <v>51637.71</v>
      </c>
      <c r="O78" s="26">
        <v>51637.71</v>
      </c>
      <c r="P78" s="125"/>
      <c r="R78" t="str">
        <f t="shared" si="1"/>
        <v>1.2.03.01.04.05</v>
      </c>
      <c r="S78" t="str">
        <f t="shared" si="2"/>
        <v>Móveis e Utensílios</v>
      </c>
      <c r="T78" s="117">
        <f t="shared" si="0"/>
        <v>51637.71</v>
      </c>
    </row>
    <row r="79" spans="1:20" x14ac:dyDescent="0.25">
      <c r="A79" s="27" t="s">
        <v>154</v>
      </c>
      <c r="B79" s="27" t="s">
        <v>155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6">
        <v>0</v>
      </c>
      <c r="P79" s="125"/>
      <c r="R79" t="str">
        <f t="shared" si="1"/>
        <v xml:space="preserve">1.2.03.02  </v>
      </c>
      <c r="S79" t="str">
        <f t="shared" si="2"/>
        <v>Bens em Operação – Reavaliados (em extinção)</v>
      </c>
      <c r="T79" s="117">
        <f t="shared" si="0"/>
        <v>0</v>
      </c>
    </row>
    <row r="80" spans="1:20" x14ac:dyDescent="0.25">
      <c r="A80" s="27" t="s">
        <v>156</v>
      </c>
      <c r="B80" s="27" t="s">
        <v>157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6">
        <v>0</v>
      </c>
      <c r="P80" s="125"/>
      <c r="R80" t="str">
        <f t="shared" si="1"/>
        <v>1.2.03.02.01</v>
      </c>
      <c r="S80" t="str">
        <f t="shared" si="2"/>
        <v>Bens Imóveis – Reavaliados</v>
      </c>
      <c r="T80" s="117">
        <f t="shared" si="0"/>
        <v>0</v>
      </c>
    </row>
    <row r="81" spans="1:20" x14ac:dyDescent="0.25">
      <c r="A81" s="27" t="s">
        <v>158</v>
      </c>
      <c r="B81" s="27" t="s">
        <v>159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26">
        <v>0</v>
      </c>
      <c r="P81" s="125"/>
      <c r="R81" t="str">
        <f t="shared" si="1"/>
        <v>1.2.03.02.01.01</v>
      </c>
      <c r="S81" t="str">
        <f t="shared" si="2"/>
        <v>Terrenos – Reavaliados</v>
      </c>
      <c r="T81" s="117">
        <f t="shared" si="0"/>
        <v>0</v>
      </c>
    </row>
    <row r="82" spans="1:20" x14ac:dyDescent="0.25">
      <c r="A82" s="27" t="s">
        <v>160</v>
      </c>
      <c r="B82" s="27" t="s">
        <v>161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26">
        <v>0</v>
      </c>
      <c r="P82" s="125"/>
      <c r="R82" t="str">
        <f t="shared" si="1"/>
        <v>1.2.03.02.01.02</v>
      </c>
      <c r="S82" t="str">
        <f t="shared" si="2"/>
        <v>Edificações e Melhoramentos – Reavaliados</v>
      </c>
      <c r="T82" s="117">
        <f t="shared" si="0"/>
        <v>0</v>
      </c>
    </row>
    <row r="83" spans="1:20" x14ac:dyDescent="0.25">
      <c r="A83" s="27" t="s">
        <v>162</v>
      </c>
      <c r="B83" s="27" t="s">
        <v>163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26">
        <v>0</v>
      </c>
      <c r="P83" s="125"/>
      <c r="R83" t="str">
        <f t="shared" si="1"/>
        <v>1.2.03.02.01.03</v>
      </c>
      <c r="S83" t="str">
        <f t="shared" si="2"/>
        <v>Instalações – Reavaliados</v>
      </c>
      <c r="T83" s="117">
        <f t="shared" si="0"/>
        <v>0</v>
      </c>
    </row>
    <row r="84" spans="1:20" x14ac:dyDescent="0.25">
      <c r="A84" s="27" t="s">
        <v>164</v>
      </c>
      <c r="B84" s="27" t="s">
        <v>165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25"/>
      <c r="R84" t="str">
        <f t="shared" si="1"/>
        <v>1.2.03.02.02</v>
      </c>
      <c r="S84" t="str">
        <f t="shared" si="2"/>
        <v>Embarcações – Reavaliados</v>
      </c>
      <c r="T84" s="117">
        <f t="shared" si="0"/>
        <v>0</v>
      </c>
    </row>
    <row r="85" spans="1:20" x14ac:dyDescent="0.25">
      <c r="A85" s="27" t="s">
        <v>166</v>
      </c>
      <c r="B85" s="27" t="s">
        <v>167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26">
        <v>0</v>
      </c>
      <c r="P85" s="125"/>
      <c r="R85" t="str">
        <f t="shared" si="1"/>
        <v>1.2.03.02.02.01</v>
      </c>
      <c r="S85" t="str">
        <f t="shared" si="2"/>
        <v>Embarcações de Uso na Travessia – Reavaliados</v>
      </c>
      <c r="T85" s="117">
        <f t="shared" si="0"/>
        <v>0</v>
      </c>
    </row>
    <row r="86" spans="1:20" x14ac:dyDescent="0.25">
      <c r="A86" s="27" t="s">
        <v>168</v>
      </c>
      <c r="B86" s="27" t="s">
        <v>169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26">
        <v>0</v>
      </c>
      <c r="P86" s="125"/>
      <c r="R86" t="str">
        <f t="shared" si="1"/>
        <v>1.2.03.02.02.02</v>
      </c>
      <c r="S86" t="str">
        <f t="shared" si="2"/>
        <v>Embarcações de uso em Outras Travessias ou Atividades – Reavaliados</v>
      </c>
      <c r="T86" s="117">
        <f t="shared" si="0"/>
        <v>0</v>
      </c>
    </row>
    <row r="87" spans="1:20" x14ac:dyDescent="0.25">
      <c r="A87" s="27" t="s">
        <v>170</v>
      </c>
      <c r="B87" s="27" t="s">
        <v>171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6">
        <v>0</v>
      </c>
      <c r="P87" s="125"/>
      <c r="R87" t="str">
        <f t="shared" si="1"/>
        <v>1.2.03.02.03</v>
      </c>
      <c r="S87" t="str">
        <f t="shared" si="2"/>
        <v>Veículos auxiliares – Reavaliados</v>
      </c>
      <c r="T87" s="117">
        <f t="shared" si="0"/>
        <v>0</v>
      </c>
    </row>
    <row r="88" spans="1:20" x14ac:dyDescent="0.25">
      <c r="A88" s="27" t="s">
        <v>172</v>
      </c>
      <c r="B88" s="27" t="s">
        <v>173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6">
        <v>0</v>
      </c>
      <c r="P88" s="125"/>
      <c r="R88" t="str">
        <f t="shared" si="1"/>
        <v>1.2.03.02.04</v>
      </c>
      <c r="S88" t="str">
        <f t="shared" si="2"/>
        <v>Outros Bens de Uso – Reavaliados</v>
      </c>
      <c r="T88" s="117">
        <f t="shared" si="0"/>
        <v>0</v>
      </c>
    </row>
    <row r="89" spans="1:20" x14ac:dyDescent="0.25">
      <c r="A89" s="27" t="s">
        <v>174</v>
      </c>
      <c r="B89" s="27" t="s">
        <v>175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26">
        <v>0</v>
      </c>
      <c r="P89" s="125"/>
      <c r="R89" t="str">
        <f t="shared" si="1"/>
        <v>1.2.03.02.04.01</v>
      </c>
      <c r="S89" t="str">
        <f t="shared" si="2"/>
        <v>Máquinas, Aparelhos e Equipamentos – Reavaliados</v>
      </c>
      <c r="T89" s="117">
        <f t="shared" si="0"/>
        <v>0</v>
      </c>
    </row>
    <row r="90" spans="1:20" x14ac:dyDescent="0.25">
      <c r="A90" s="27" t="s">
        <v>176</v>
      </c>
      <c r="B90" s="27" t="s">
        <v>177</v>
      </c>
      <c r="C90" s="12"/>
      <c r="D90" s="12"/>
      <c r="E90" s="12"/>
      <c r="F90" s="14"/>
      <c r="G90" s="14"/>
      <c r="H90" s="14"/>
      <c r="I90" s="14"/>
      <c r="J90" s="14"/>
      <c r="K90" s="14"/>
      <c r="L90" s="14"/>
      <c r="M90" s="14"/>
      <c r="N90" s="14"/>
      <c r="O90" s="26">
        <v>0</v>
      </c>
      <c r="P90" s="125"/>
      <c r="R90" t="str">
        <f t="shared" si="1"/>
        <v>1.2.03.02.04.02</v>
      </c>
      <c r="S90" t="str">
        <f t="shared" si="2"/>
        <v>Ferramentas Duráveis – Reavaliados</v>
      </c>
      <c r="T90" s="117">
        <f t="shared" si="0"/>
        <v>0</v>
      </c>
    </row>
    <row r="91" spans="1:20" x14ac:dyDescent="0.25">
      <c r="A91" s="27" t="s">
        <v>178</v>
      </c>
      <c r="B91" s="27" t="s">
        <v>179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26">
        <v>0</v>
      </c>
      <c r="P91" s="125"/>
      <c r="R91" t="str">
        <f t="shared" si="1"/>
        <v>1.2.03.02.04.03</v>
      </c>
      <c r="S91" t="str">
        <f t="shared" si="2"/>
        <v>Equipamentos de Processamento de Dados – Reavaliados</v>
      </c>
      <c r="T91" s="117">
        <f t="shared" si="0"/>
        <v>0</v>
      </c>
    </row>
    <row r="92" spans="1:20" x14ac:dyDescent="0.25">
      <c r="A92" s="27" t="s">
        <v>180</v>
      </c>
      <c r="B92" s="27" t="s">
        <v>181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26">
        <v>0</v>
      </c>
      <c r="P92" s="125"/>
      <c r="R92" t="str">
        <f t="shared" si="1"/>
        <v>1.2.03.02.04.04</v>
      </c>
      <c r="S92" t="str">
        <f t="shared" si="2"/>
        <v>Softwares – Reavaliados</v>
      </c>
      <c r="T92" s="117">
        <f t="shared" si="0"/>
        <v>0</v>
      </c>
    </row>
    <row r="93" spans="1:20" x14ac:dyDescent="0.25">
      <c r="A93" s="27" t="s">
        <v>182</v>
      </c>
      <c r="B93" s="27" t="s">
        <v>183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6">
        <v>0</v>
      </c>
      <c r="P93" s="125"/>
      <c r="R93" t="str">
        <f t="shared" si="1"/>
        <v>1.2.03.02.04.05</v>
      </c>
      <c r="S93" t="str">
        <f t="shared" si="2"/>
        <v>Móveis e Utensílios – Reavaliados</v>
      </c>
      <c r="T93" s="117">
        <f t="shared" si="0"/>
        <v>0</v>
      </c>
    </row>
    <row r="94" spans="1:20" x14ac:dyDescent="0.25">
      <c r="A94" s="27" t="s">
        <v>184</v>
      </c>
      <c r="B94" s="27" t="s">
        <v>185</v>
      </c>
      <c r="C94" s="12">
        <v>213010.25</v>
      </c>
      <c r="D94" s="12">
        <v>213010.25</v>
      </c>
      <c r="E94" s="12">
        <v>213010.25</v>
      </c>
      <c r="F94" s="12">
        <v>213010.25</v>
      </c>
      <c r="G94" s="12">
        <v>213010.25</v>
      </c>
      <c r="H94" s="12">
        <v>213010.25</v>
      </c>
      <c r="I94" s="12">
        <v>213010.25</v>
      </c>
      <c r="J94" s="12">
        <v>213010.25</v>
      </c>
      <c r="K94" s="12">
        <v>213010.25</v>
      </c>
      <c r="L94" s="12">
        <v>213010.25</v>
      </c>
      <c r="M94" s="12">
        <v>0</v>
      </c>
      <c r="N94" s="12">
        <v>0</v>
      </c>
      <c r="O94" s="26">
        <v>213010.25</v>
      </c>
      <c r="P94" s="125"/>
      <c r="R94" t="str">
        <f t="shared" si="1"/>
        <v xml:space="preserve">1.2.03.03 </v>
      </c>
      <c r="S94" t="str">
        <f t="shared" si="2"/>
        <v>Imobilizações em Andamento</v>
      </c>
      <c r="T94" s="117">
        <f t="shared" si="0"/>
        <v>213010.25</v>
      </c>
    </row>
    <row r="95" spans="1:20" x14ac:dyDescent="0.25">
      <c r="A95" s="27" t="s">
        <v>186</v>
      </c>
      <c r="B95" s="27" t="s">
        <v>187</v>
      </c>
      <c r="C95" s="14">
        <v>-2843029.79</v>
      </c>
      <c r="D95" s="14">
        <v>-2869462.17</v>
      </c>
      <c r="E95" s="14">
        <v>-2895904.37</v>
      </c>
      <c r="F95" s="14">
        <v>-2922346.57</v>
      </c>
      <c r="G95" s="14">
        <v>-2948788.77</v>
      </c>
      <c r="H95" s="14">
        <v>-2975233.52</v>
      </c>
      <c r="I95" s="14">
        <v>-3001735.14</v>
      </c>
      <c r="J95" s="14">
        <v>-3028270.12</v>
      </c>
      <c r="K95" s="14">
        <v>-3049253.78</v>
      </c>
      <c r="L95" s="14">
        <v>-3069558.33</v>
      </c>
      <c r="M95" s="14">
        <v>-3090584.03</v>
      </c>
      <c r="N95" s="14">
        <v>-3119015.77</v>
      </c>
      <c r="O95" s="26">
        <v>0</v>
      </c>
      <c r="P95" s="125"/>
      <c r="R95" t="str">
        <f t="shared" si="1"/>
        <v xml:space="preserve">1.2.03.99  </v>
      </c>
      <c r="S95" t="str">
        <f t="shared" si="2"/>
        <v>(-) Depreciação Acumulada</v>
      </c>
      <c r="T95" s="117">
        <f t="shared" si="0"/>
        <v>0</v>
      </c>
    </row>
    <row r="96" spans="1:20" x14ac:dyDescent="0.25">
      <c r="A96" s="24" t="s">
        <v>188</v>
      </c>
      <c r="B96" s="24" t="s">
        <v>189</v>
      </c>
      <c r="C96" s="28">
        <v>369.77</v>
      </c>
      <c r="D96" s="28">
        <v>353.1</v>
      </c>
      <c r="E96" s="28">
        <v>336.42999999999995</v>
      </c>
      <c r="F96" s="28">
        <v>319.76</v>
      </c>
      <c r="G96" s="28">
        <v>303.09000000000003</v>
      </c>
      <c r="H96" s="28">
        <v>286.41999999999996</v>
      </c>
      <c r="I96" s="28">
        <v>269.75</v>
      </c>
      <c r="J96" s="28">
        <v>253.08000000000004</v>
      </c>
      <c r="K96" s="28">
        <v>236.40999999999997</v>
      </c>
      <c r="L96" s="28">
        <v>219.74</v>
      </c>
      <c r="M96" s="28">
        <v>203.07000000000005</v>
      </c>
      <c r="N96" s="28">
        <v>186.39999999999998</v>
      </c>
      <c r="O96" s="26">
        <v>186.39999999999998</v>
      </c>
      <c r="P96" s="125"/>
    </row>
    <row r="97" spans="1:16" x14ac:dyDescent="0.25">
      <c r="A97" s="27" t="s">
        <v>190</v>
      </c>
      <c r="B97" s="27" t="s">
        <v>191</v>
      </c>
      <c r="C97" s="12">
        <v>1000</v>
      </c>
      <c r="D97" s="12">
        <v>1000</v>
      </c>
      <c r="E97" s="12">
        <v>1000</v>
      </c>
      <c r="F97" s="12">
        <v>1000</v>
      </c>
      <c r="G97" s="12">
        <v>1000</v>
      </c>
      <c r="H97" s="12">
        <v>1000</v>
      </c>
      <c r="I97" s="12">
        <v>1000</v>
      </c>
      <c r="J97" s="12">
        <v>1000</v>
      </c>
      <c r="K97" s="12">
        <v>1000</v>
      </c>
      <c r="L97" s="14">
        <v>1000</v>
      </c>
      <c r="M97" s="14">
        <v>1000</v>
      </c>
      <c r="N97" s="14">
        <v>1000</v>
      </c>
      <c r="O97" s="26">
        <v>1000</v>
      </c>
      <c r="P97" s="125"/>
    </row>
    <row r="98" spans="1:16" x14ac:dyDescent="0.25">
      <c r="A98" s="27" t="s">
        <v>192</v>
      </c>
      <c r="B98" s="27" t="s">
        <v>193</v>
      </c>
      <c r="C98" s="12"/>
      <c r="D98" s="12"/>
      <c r="E98" s="12"/>
      <c r="F98" s="12"/>
      <c r="G98" s="12"/>
      <c r="H98" s="12"/>
      <c r="I98" s="12"/>
      <c r="J98" s="16"/>
      <c r="K98" s="16"/>
      <c r="L98" s="12"/>
      <c r="M98" s="12"/>
      <c r="N98" s="12"/>
      <c r="O98" s="26">
        <v>0</v>
      </c>
      <c r="P98" s="125"/>
    </row>
    <row r="99" spans="1:16" x14ac:dyDescent="0.25">
      <c r="A99" s="27" t="s">
        <v>194</v>
      </c>
      <c r="B99" s="27" t="s">
        <v>195</v>
      </c>
      <c r="C99" s="12">
        <v>-630.23</v>
      </c>
      <c r="D99" s="12">
        <v>-646.9</v>
      </c>
      <c r="E99" s="12">
        <v>-663.57</v>
      </c>
      <c r="F99" s="12">
        <v>-680.24</v>
      </c>
      <c r="G99" s="12">
        <v>-696.91</v>
      </c>
      <c r="H99" s="12">
        <v>-713.58</v>
      </c>
      <c r="I99" s="12">
        <v>-730.25</v>
      </c>
      <c r="J99" s="12">
        <v>-746.92</v>
      </c>
      <c r="K99" s="12">
        <v>-763.59</v>
      </c>
      <c r="L99" s="12">
        <v>-780.26</v>
      </c>
      <c r="M99" s="12">
        <v>-796.93</v>
      </c>
      <c r="N99" s="12">
        <v>-813.6</v>
      </c>
      <c r="O99" s="26">
        <v>0</v>
      </c>
      <c r="P99" s="125"/>
    </row>
    <row r="100" spans="1:16" x14ac:dyDescent="0.25">
      <c r="A100" s="24" t="s">
        <v>196</v>
      </c>
      <c r="B100" s="24" t="s">
        <v>197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125"/>
    </row>
    <row r="101" spans="1:16" x14ac:dyDescent="0.25">
      <c r="A101" s="27" t="s">
        <v>198</v>
      </c>
      <c r="B101" s="27" t="s">
        <v>199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26">
        <v>0</v>
      </c>
      <c r="P101" s="125"/>
    </row>
    <row r="102" spans="1:16" x14ac:dyDescent="0.25">
      <c r="A102" s="27" t="s">
        <v>200</v>
      </c>
      <c r="B102" s="27" t="s">
        <v>201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26">
        <v>0</v>
      </c>
      <c r="P102" s="125"/>
    </row>
    <row r="103" spans="1:16" x14ac:dyDescent="0.25">
      <c r="A103" s="23"/>
      <c r="B103" s="24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/>
      <c r="P103" s="125"/>
    </row>
    <row r="104" spans="1:16" x14ac:dyDescent="0.25">
      <c r="A104" s="23">
        <v>2</v>
      </c>
      <c r="B104" s="24" t="s">
        <v>202</v>
      </c>
      <c r="C104" s="25">
        <v>2319108.9699999997</v>
      </c>
      <c r="D104" s="25">
        <v>2697517.2700000005</v>
      </c>
      <c r="E104" s="25">
        <v>2823962.8699999987</v>
      </c>
      <c r="F104" s="25">
        <v>2767434.1799999992</v>
      </c>
      <c r="G104" s="25">
        <v>2783531.5199999996</v>
      </c>
      <c r="H104" s="25">
        <v>3650022.51</v>
      </c>
      <c r="I104" s="25">
        <v>3088618.3699999996</v>
      </c>
      <c r="J104" s="25">
        <v>3139518.8299999996</v>
      </c>
      <c r="K104" s="25">
        <v>3240947.7899999996</v>
      </c>
      <c r="L104" s="25">
        <v>3252570.87</v>
      </c>
      <c r="M104" s="25">
        <v>3407652.2699999996</v>
      </c>
      <c r="N104" s="25">
        <v>3122917.6099999994</v>
      </c>
      <c r="O104" s="25">
        <v>3122917.6099999994</v>
      </c>
      <c r="P104" s="124"/>
    </row>
    <row r="105" spans="1:16" x14ac:dyDescent="0.25">
      <c r="A105" s="24" t="s">
        <v>203</v>
      </c>
      <c r="B105" s="24" t="s">
        <v>204</v>
      </c>
      <c r="C105" s="26">
        <v>2135597.87</v>
      </c>
      <c r="D105" s="26">
        <v>2607196.3600000003</v>
      </c>
      <c r="E105" s="26">
        <v>2598668.3299999996</v>
      </c>
      <c r="F105" s="26">
        <v>2658138.5499999998</v>
      </c>
      <c r="G105" s="26">
        <v>2683498.79</v>
      </c>
      <c r="H105" s="26">
        <v>2474704.4300000002</v>
      </c>
      <c r="I105" s="26">
        <v>2031449.93</v>
      </c>
      <c r="J105" s="26">
        <v>2043185.0099999998</v>
      </c>
      <c r="K105" s="26">
        <v>2059589.0399999998</v>
      </c>
      <c r="L105" s="26">
        <v>2262267.4699999997</v>
      </c>
      <c r="M105" s="26">
        <v>2464018.52</v>
      </c>
      <c r="N105" s="26">
        <v>2376242.7199999997</v>
      </c>
      <c r="O105" s="26">
        <v>2376242.7199999997</v>
      </c>
      <c r="P105" s="125"/>
    </row>
    <row r="106" spans="1:16" x14ac:dyDescent="0.25">
      <c r="A106" s="24" t="s">
        <v>205</v>
      </c>
      <c r="B106" s="24" t="s">
        <v>206</v>
      </c>
      <c r="C106" s="26">
        <v>242904.24</v>
      </c>
      <c r="D106" s="26">
        <v>213788.38</v>
      </c>
      <c r="E106" s="26">
        <v>188569.71</v>
      </c>
      <c r="F106" s="26">
        <v>159565.43</v>
      </c>
      <c r="G106" s="26">
        <v>161056.29</v>
      </c>
      <c r="H106" s="26">
        <v>182307.37</v>
      </c>
      <c r="I106" s="26">
        <v>173315.91</v>
      </c>
      <c r="J106" s="26">
        <v>156092.15</v>
      </c>
      <c r="K106" s="26">
        <v>162435.94</v>
      </c>
      <c r="L106" s="26">
        <v>308389.46000000002</v>
      </c>
      <c r="M106" s="26">
        <v>407402.84</v>
      </c>
      <c r="N106" s="26">
        <v>431497.16</v>
      </c>
      <c r="O106" s="26">
        <v>431497.16</v>
      </c>
      <c r="P106" s="125"/>
    </row>
    <row r="107" spans="1:16" x14ac:dyDescent="0.25">
      <c r="A107" s="27" t="s">
        <v>207</v>
      </c>
      <c r="B107" s="27" t="s">
        <v>208</v>
      </c>
      <c r="C107" s="12">
        <v>242904.24</v>
      </c>
      <c r="D107" s="12">
        <v>213788.38</v>
      </c>
      <c r="E107" s="12">
        <v>188569.71</v>
      </c>
      <c r="F107" s="12">
        <v>159565.43</v>
      </c>
      <c r="G107" s="12">
        <v>161056.29</v>
      </c>
      <c r="H107" s="12">
        <v>182307.37</v>
      </c>
      <c r="I107" s="12">
        <v>173315.91</v>
      </c>
      <c r="J107" s="12">
        <v>156092.15</v>
      </c>
      <c r="K107" s="12">
        <v>162435.94</v>
      </c>
      <c r="L107" s="12">
        <v>308389.46000000002</v>
      </c>
      <c r="M107" s="12">
        <v>407402.84</v>
      </c>
      <c r="N107" s="12">
        <v>431497.16</v>
      </c>
      <c r="O107" s="26">
        <v>431497.16</v>
      </c>
      <c r="P107" s="125"/>
    </row>
    <row r="108" spans="1:16" x14ac:dyDescent="0.25">
      <c r="A108" s="27" t="s">
        <v>209</v>
      </c>
      <c r="B108" s="27" t="s">
        <v>210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26">
        <v>0</v>
      </c>
      <c r="P108" s="125"/>
    </row>
    <row r="109" spans="1:16" x14ac:dyDescent="0.25">
      <c r="A109" s="24" t="s">
        <v>211</v>
      </c>
      <c r="B109" s="24" t="s">
        <v>212</v>
      </c>
      <c r="C109" s="28">
        <v>390241.82</v>
      </c>
      <c r="D109" s="28">
        <v>276939.19</v>
      </c>
      <c r="E109" s="28">
        <v>359018.12</v>
      </c>
      <c r="F109" s="28">
        <v>371087</v>
      </c>
      <c r="G109" s="28">
        <v>376175.66</v>
      </c>
      <c r="H109" s="28">
        <v>320849.68</v>
      </c>
      <c r="I109" s="28">
        <v>304652.05</v>
      </c>
      <c r="J109" s="28">
        <v>310777.05</v>
      </c>
      <c r="K109" s="28">
        <v>309946.26</v>
      </c>
      <c r="L109" s="28">
        <v>224783.97</v>
      </c>
      <c r="M109" s="28">
        <v>266887.88</v>
      </c>
      <c r="N109" s="28">
        <v>88487.7</v>
      </c>
      <c r="O109" s="26">
        <v>88487.7</v>
      </c>
      <c r="P109" s="125"/>
    </row>
    <row r="110" spans="1:16" x14ac:dyDescent="0.25">
      <c r="A110" s="27" t="s">
        <v>213</v>
      </c>
      <c r="B110" s="27" t="s">
        <v>212</v>
      </c>
      <c r="C110" s="12">
        <v>390241.82</v>
      </c>
      <c r="D110" s="12">
        <v>276939.19</v>
      </c>
      <c r="E110" s="12">
        <v>359018.12</v>
      </c>
      <c r="F110" s="12">
        <v>371087</v>
      </c>
      <c r="G110" s="12">
        <v>376175.66</v>
      </c>
      <c r="H110" s="12">
        <v>320849.68</v>
      </c>
      <c r="I110" s="12">
        <v>304652.05</v>
      </c>
      <c r="J110" s="12">
        <v>310777.05</v>
      </c>
      <c r="K110" s="12">
        <v>309946.26</v>
      </c>
      <c r="L110" s="12">
        <v>224783.97</v>
      </c>
      <c r="M110" s="12">
        <v>266887.88</v>
      </c>
      <c r="N110" s="12">
        <v>88487.7</v>
      </c>
      <c r="O110" s="26">
        <v>88487.7</v>
      </c>
      <c r="P110" s="125"/>
    </row>
    <row r="111" spans="1:16" x14ac:dyDescent="0.25">
      <c r="A111" s="24" t="s">
        <v>214</v>
      </c>
      <c r="B111" s="24" t="s">
        <v>215</v>
      </c>
      <c r="C111" s="28">
        <v>567654.49</v>
      </c>
      <c r="D111" s="28">
        <v>557917.5</v>
      </c>
      <c r="E111" s="28">
        <v>299206.48</v>
      </c>
      <c r="F111" s="28">
        <v>311972.88</v>
      </c>
      <c r="G111" s="28">
        <v>293359.99</v>
      </c>
      <c r="H111" s="28">
        <v>605583.99</v>
      </c>
      <c r="I111" s="28">
        <v>199222.36000000002</v>
      </c>
      <c r="J111" s="28">
        <v>177046.97</v>
      </c>
      <c r="K111" s="28">
        <v>138197.91999999998</v>
      </c>
      <c r="L111" s="28">
        <v>280040.03999999998</v>
      </c>
      <c r="M111" s="28">
        <v>311624.74</v>
      </c>
      <c r="N111" s="28">
        <v>545879.91999999993</v>
      </c>
      <c r="O111" s="26">
        <v>545879.91999999993</v>
      </c>
      <c r="P111" s="125"/>
    </row>
    <row r="112" spans="1:16" x14ac:dyDescent="0.25">
      <c r="A112" s="27" t="s">
        <v>216</v>
      </c>
      <c r="B112" s="27" t="s">
        <v>217</v>
      </c>
      <c r="C112" s="14">
        <v>328017.58999999997</v>
      </c>
      <c r="D112" s="14">
        <v>326281.01</v>
      </c>
      <c r="E112" s="14">
        <v>89787.3</v>
      </c>
      <c r="F112" s="14">
        <v>89860.69</v>
      </c>
      <c r="G112" s="14">
        <v>80742.959999999992</v>
      </c>
      <c r="H112" s="14">
        <v>421546.98</v>
      </c>
      <c r="I112" s="14">
        <v>78138.320000000007</v>
      </c>
      <c r="J112" s="14">
        <v>80878.149999999994</v>
      </c>
      <c r="K112" s="14">
        <v>74535.149999999994</v>
      </c>
      <c r="L112" s="14">
        <v>102522.89</v>
      </c>
      <c r="M112" s="14">
        <v>90715.87</v>
      </c>
      <c r="N112" s="14">
        <v>104230.47</v>
      </c>
      <c r="O112" s="26">
        <v>104230.47</v>
      </c>
      <c r="P112" s="125"/>
    </row>
    <row r="113" spans="1:16" x14ac:dyDescent="0.25">
      <c r="A113" s="27" t="s">
        <v>218</v>
      </c>
      <c r="B113" s="27" t="s">
        <v>219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26">
        <v>0</v>
      </c>
      <c r="P113" s="125"/>
    </row>
    <row r="114" spans="1:16" x14ac:dyDescent="0.25">
      <c r="A114" s="27" t="s">
        <v>220</v>
      </c>
      <c r="B114" s="27" t="s">
        <v>221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6">
        <v>0</v>
      </c>
      <c r="P114" s="125"/>
    </row>
    <row r="115" spans="1:16" x14ac:dyDescent="0.25">
      <c r="A115" s="27" t="s">
        <v>222</v>
      </c>
      <c r="B115" s="27" t="s">
        <v>223</v>
      </c>
      <c r="C115" s="12">
        <v>239636.9</v>
      </c>
      <c r="D115" s="12">
        <v>231636.49</v>
      </c>
      <c r="E115" s="12">
        <v>209419.18</v>
      </c>
      <c r="F115" s="12">
        <v>222112.19</v>
      </c>
      <c r="G115" s="12">
        <v>212617.03</v>
      </c>
      <c r="H115" s="12">
        <v>184037.01</v>
      </c>
      <c r="I115" s="12">
        <v>121084.04000000001</v>
      </c>
      <c r="J115" s="12">
        <v>96168.82</v>
      </c>
      <c r="K115" s="12">
        <v>63662.77</v>
      </c>
      <c r="L115" s="12">
        <v>177517.15</v>
      </c>
      <c r="M115" s="12">
        <v>220908.87</v>
      </c>
      <c r="N115" s="12">
        <v>441649.44999999995</v>
      </c>
      <c r="O115" s="26">
        <v>441649.44999999995</v>
      </c>
      <c r="P115" s="125"/>
    </row>
    <row r="116" spans="1:16" x14ac:dyDescent="0.25">
      <c r="A116" s="27" t="s">
        <v>224</v>
      </c>
      <c r="B116" s="27" t="s">
        <v>225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26">
        <v>0</v>
      </c>
      <c r="P116" s="125"/>
    </row>
    <row r="117" spans="1:16" x14ac:dyDescent="0.25">
      <c r="A117" s="24" t="s">
        <v>226</v>
      </c>
      <c r="B117" s="24" t="s">
        <v>227</v>
      </c>
      <c r="C117" s="26">
        <v>662762.19999999995</v>
      </c>
      <c r="D117" s="26">
        <v>666363.56000000006</v>
      </c>
      <c r="E117" s="26">
        <v>632031.28</v>
      </c>
      <c r="F117" s="26">
        <v>661919.07999999996</v>
      </c>
      <c r="G117" s="26">
        <v>600587.4</v>
      </c>
      <c r="H117" s="26">
        <v>596190.60000000009</v>
      </c>
      <c r="I117" s="26">
        <v>582605.35000000009</v>
      </c>
      <c r="J117" s="26">
        <v>577860.53999999992</v>
      </c>
      <c r="K117" s="26">
        <v>592982.51</v>
      </c>
      <c r="L117" s="26">
        <v>595435.20000000007</v>
      </c>
      <c r="M117" s="26">
        <v>589496.7699999999</v>
      </c>
      <c r="N117" s="26">
        <v>618223.53999999992</v>
      </c>
      <c r="O117" s="26">
        <v>618223.53999999992</v>
      </c>
      <c r="P117" s="125"/>
    </row>
    <row r="118" spans="1:16" x14ac:dyDescent="0.25">
      <c r="A118" s="27" t="s">
        <v>228</v>
      </c>
      <c r="B118" s="27" t="s">
        <v>227</v>
      </c>
      <c r="C118" s="28">
        <v>662762.19999999995</v>
      </c>
      <c r="D118" s="28">
        <v>666363.56000000006</v>
      </c>
      <c r="E118" s="28">
        <v>632031.28</v>
      </c>
      <c r="F118" s="28">
        <v>661919.07999999996</v>
      </c>
      <c r="G118" s="28">
        <v>600587.4</v>
      </c>
      <c r="H118" s="28">
        <v>596190.60000000009</v>
      </c>
      <c r="I118" s="28">
        <v>582605.35000000009</v>
      </c>
      <c r="J118" s="28">
        <v>577860.53999999992</v>
      </c>
      <c r="K118" s="28">
        <v>592982.51</v>
      </c>
      <c r="L118" s="28">
        <v>595435.20000000007</v>
      </c>
      <c r="M118" s="28">
        <v>589496.7699999999</v>
      </c>
      <c r="N118" s="28">
        <v>618223.53999999992</v>
      </c>
      <c r="O118" s="26">
        <v>618223.53999999992</v>
      </c>
      <c r="P118" s="125"/>
    </row>
    <row r="119" spans="1:16" x14ac:dyDescent="0.25">
      <c r="A119" s="27" t="s">
        <v>229</v>
      </c>
      <c r="B119" s="27" t="s">
        <v>230</v>
      </c>
      <c r="C119" s="12">
        <v>99110.81</v>
      </c>
      <c r="D119" s="12">
        <v>104169.63</v>
      </c>
      <c r="E119" s="12">
        <v>91793.36</v>
      </c>
      <c r="F119" s="12">
        <v>118974.97</v>
      </c>
      <c r="G119" s="12">
        <v>108534.94</v>
      </c>
      <c r="H119" s="12">
        <v>104450.38</v>
      </c>
      <c r="I119" s="12">
        <v>93389.59</v>
      </c>
      <c r="J119" s="12">
        <v>92092.96</v>
      </c>
      <c r="K119" s="12">
        <v>106342.34</v>
      </c>
      <c r="L119" s="12">
        <v>103821.61</v>
      </c>
      <c r="M119" s="12">
        <v>104118.43000000001</v>
      </c>
      <c r="N119" s="12">
        <v>94691.96</v>
      </c>
      <c r="O119" s="26">
        <v>94691.96</v>
      </c>
      <c r="P119" s="125"/>
    </row>
    <row r="120" spans="1:16" x14ac:dyDescent="0.25">
      <c r="A120" s="27" t="s">
        <v>231</v>
      </c>
      <c r="B120" s="27" t="s">
        <v>232</v>
      </c>
      <c r="C120" s="14">
        <v>259506.52</v>
      </c>
      <c r="D120" s="14">
        <v>260294.96</v>
      </c>
      <c r="E120" s="14">
        <v>260191.63</v>
      </c>
      <c r="F120" s="14">
        <v>267577.64</v>
      </c>
      <c r="G120" s="14">
        <v>217769.13</v>
      </c>
      <c r="H120" s="14">
        <v>217176.31</v>
      </c>
      <c r="I120" s="14">
        <v>217204.73</v>
      </c>
      <c r="J120" s="14">
        <v>216939.34</v>
      </c>
      <c r="K120" s="14">
        <v>219232.54</v>
      </c>
      <c r="L120" s="14">
        <v>219972.55</v>
      </c>
      <c r="M120" s="14">
        <v>220194.38</v>
      </c>
      <c r="N120" s="14">
        <v>258100.46</v>
      </c>
      <c r="O120" s="26">
        <v>258100.46</v>
      </c>
      <c r="P120" s="125"/>
    </row>
    <row r="121" spans="1:16" x14ac:dyDescent="0.25">
      <c r="A121" s="27" t="s">
        <v>233</v>
      </c>
      <c r="B121" s="27" t="s">
        <v>234</v>
      </c>
      <c r="C121" s="12">
        <v>303682.64999999997</v>
      </c>
      <c r="D121" s="12">
        <v>301218.47000000003</v>
      </c>
      <c r="E121" s="12">
        <v>279140.49</v>
      </c>
      <c r="F121" s="12">
        <v>274223.44999999995</v>
      </c>
      <c r="G121" s="12">
        <v>272936.95</v>
      </c>
      <c r="H121" s="12">
        <v>272971.84999999998</v>
      </c>
      <c r="I121" s="12">
        <v>270418.97000000003</v>
      </c>
      <c r="J121" s="12">
        <v>267267.42</v>
      </c>
      <c r="K121" s="12">
        <v>265825.65000000002</v>
      </c>
      <c r="L121" s="12">
        <v>270081.65000000002</v>
      </c>
      <c r="M121" s="12">
        <v>263616.51999999996</v>
      </c>
      <c r="N121" s="12">
        <v>263846.48</v>
      </c>
      <c r="O121" s="26">
        <v>263846.48</v>
      </c>
      <c r="P121" s="125"/>
    </row>
    <row r="122" spans="1:16" x14ac:dyDescent="0.25">
      <c r="A122" s="27" t="s">
        <v>235</v>
      </c>
      <c r="B122" s="27" t="s">
        <v>236</v>
      </c>
      <c r="C122" s="12">
        <v>462.22</v>
      </c>
      <c r="D122" s="12">
        <v>680.5</v>
      </c>
      <c r="E122" s="12">
        <v>905.8</v>
      </c>
      <c r="F122" s="12">
        <v>1143.02</v>
      </c>
      <c r="G122" s="12">
        <v>1346.38</v>
      </c>
      <c r="H122" s="12">
        <v>1592.06</v>
      </c>
      <c r="I122" s="12">
        <v>1592.06</v>
      </c>
      <c r="J122" s="12">
        <v>1560.82</v>
      </c>
      <c r="K122" s="12">
        <v>1581.98</v>
      </c>
      <c r="L122" s="12">
        <v>1559.39</v>
      </c>
      <c r="M122" s="12">
        <v>1567.44</v>
      </c>
      <c r="N122" s="12">
        <v>1584.64</v>
      </c>
      <c r="O122" s="26">
        <v>1584.64</v>
      </c>
      <c r="P122" s="125"/>
    </row>
    <row r="123" spans="1:16" x14ac:dyDescent="0.25">
      <c r="A123" s="24" t="s">
        <v>237</v>
      </c>
      <c r="B123" s="24" t="s">
        <v>238</v>
      </c>
      <c r="C123" s="28">
        <v>15492.04</v>
      </c>
      <c r="D123" s="28">
        <v>619686.36</v>
      </c>
      <c r="E123" s="28">
        <v>855848.76</v>
      </c>
      <c r="F123" s="28">
        <v>874435.03</v>
      </c>
      <c r="G123" s="28">
        <v>950308.33</v>
      </c>
      <c r="H123" s="28">
        <v>456416.22</v>
      </c>
      <c r="I123" s="28">
        <v>440502.81</v>
      </c>
      <c r="J123" s="28">
        <v>485164.61</v>
      </c>
      <c r="K123" s="28">
        <v>490924.93</v>
      </c>
      <c r="L123" s="28">
        <v>487393.86</v>
      </c>
      <c r="M123" s="28">
        <v>506788.63</v>
      </c>
      <c r="N123" s="28">
        <v>456324.83</v>
      </c>
      <c r="O123" s="26">
        <v>456324.83</v>
      </c>
      <c r="P123" s="125"/>
    </row>
    <row r="124" spans="1:16" x14ac:dyDescent="0.25">
      <c r="A124" s="27" t="s">
        <v>239</v>
      </c>
      <c r="B124" s="27" t="s">
        <v>240</v>
      </c>
      <c r="C124" s="12">
        <v>0</v>
      </c>
      <c r="D124" s="12">
        <v>604194.31999999995</v>
      </c>
      <c r="E124" s="12">
        <v>843455.14</v>
      </c>
      <c r="F124" s="12">
        <v>869828.11</v>
      </c>
      <c r="G124" s="12">
        <v>949695.45</v>
      </c>
      <c r="H124" s="12">
        <v>403360.22</v>
      </c>
      <c r="I124" s="12">
        <v>389290.49</v>
      </c>
      <c r="J124" s="12">
        <v>438005.88</v>
      </c>
      <c r="K124" s="12">
        <v>443766.2</v>
      </c>
      <c r="L124" s="12">
        <v>440235.13</v>
      </c>
      <c r="M124" s="12">
        <v>463682.84</v>
      </c>
      <c r="N124" s="12">
        <v>412289.39</v>
      </c>
      <c r="O124" s="26">
        <v>412289.39</v>
      </c>
      <c r="P124" s="125"/>
    </row>
    <row r="125" spans="1:16" x14ac:dyDescent="0.25">
      <c r="A125" s="27" t="s">
        <v>241</v>
      </c>
      <c r="B125" s="27" t="s">
        <v>242</v>
      </c>
      <c r="C125" s="12">
        <v>15492.04</v>
      </c>
      <c r="D125" s="12">
        <v>15492.04</v>
      </c>
      <c r="E125" s="12">
        <v>12393.62</v>
      </c>
      <c r="F125" s="12">
        <v>4606.92</v>
      </c>
      <c r="G125" s="12">
        <v>612.88</v>
      </c>
      <c r="H125" s="12">
        <v>53056</v>
      </c>
      <c r="I125" s="12">
        <v>51212.32</v>
      </c>
      <c r="J125" s="12">
        <v>47158.73</v>
      </c>
      <c r="K125" s="12">
        <v>47158.73</v>
      </c>
      <c r="L125" s="12">
        <v>47158.73</v>
      </c>
      <c r="M125" s="12">
        <v>43105.79</v>
      </c>
      <c r="N125" s="12">
        <v>44035.44</v>
      </c>
      <c r="O125" s="26">
        <v>44035.44</v>
      </c>
      <c r="P125" s="125"/>
    </row>
    <row r="126" spans="1:16" x14ac:dyDescent="0.25">
      <c r="A126" s="27" t="s">
        <v>243</v>
      </c>
      <c r="B126" s="27" t="s">
        <v>244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26">
        <v>0</v>
      </c>
      <c r="P126" s="125"/>
    </row>
    <row r="127" spans="1:16" x14ac:dyDescent="0.25">
      <c r="A127" s="27" t="s">
        <v>245</v>
      </c>
      <c r="B127" s="27" t="s">
        <v>246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26">
        <v>0</v>
      </c>
      <c r="P127" s="125"/>
    </row>
    <row r="128" spans="1:16" x14ac:dyDescent="0.25">
      <c r="A128" s="27" t="s">
        <v>247</v>
      </c>
      <c r="B128" s="27" t="s">
        <v>248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26">
        <v>0</v>
      </c>
      <c r="P128" s="125"/>
    </row>
    <row r="129" spans="1:16" x14ac:dyDescent="0.25">
      <c r="A129" s="27" t="s">
        <v>249</v>
      </c>
      <c r="B129" s="27" t="s">
        <v>250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26">
        <v>0</v>
      </c>
      <c r="P129" s="125"/>
    </row>
    <row r="130" spans="1:16" x14ac:dyDescent="0.25">
      <c r="A130" s="24" t="s">
        <v>251</v>
      </c>
      <c r="B130" s="24" t="s">
        <v>252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6">
        <v>0</v>
      </c>
      <c r="P130" s="125"/>
    </row>
    <row r="131" spans="1:16" x14ac:dyDescent="0.25">
      <c r="A131" s="27" t="s">
        <v>253</v>
      </c>
      <c r="B131" s="27" t="s">
        <v>252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26">
        <v>0</v>
      </c>
      <c r="P131" s="125"/>
    </row>
    <row r="132" spans="1:16" x14ac:dyDescent="0.25">
      <c r="A132" s="24" t="s">
        <v>254</v>
      </c>
      <c r="B132" s="24" t="s">
        <v>55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125"/>
    </row>
    <row r="133" spans="1:16" x14ac:dyDescent="0.25">
      <c r="A133" s="27" t="s">
        <v>255</v>
      </c>
      <c r="B133" s="27" t="s">
        <v>55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26">
        <v>0</v>
      </c>
      <c r="P133" s="125"/>
    </row>
    <row r="134" spans="1:16" x14ac:dyDescent="0.25">
      <c r="A134" s="24" t="s">
        <v>256</v>
      </c>
      <c r="B134" s="24" t="s">
        <v>257</v>
      </c>
      <c r="C134" s="28">
        <v>256543.08</v>
      </c>
      <c r="D134" s="28">
        <v>272501.37</v>
      </c>
      <c r="E134" s="28">
        <v>263993.98</v>
      </c>
      <c r="F134" s="28">
        <v>279159.13</v>
      </c>
      <c r="G134" s="28">
        <v>302011.12</v>
      </c>
      <c r="H134" s="28">
        <v>313356.57</v>
      </c>
      <c r="I134" s="28">
        <v>331151.45</v>
      </c>
      <c r="J134" s="28">
        <v>336243.69</v>
      </c>
      <c r="K134" s="28">
        <v>365101.48</v>
      </c>
      <c r="L134" s="28">
        <v>366224.94</v>
      </c>
      <c r="M134" s="28">
        <v>381817.66</v>
      </c>
      <c r="N134" s="28">
        <v>235829.57</v>
      </c>
      <c r="O134" s="26">
        <v>235829.57</v>
      </c>
      <c r="P134" s="125"/>
    </row>
    <row r="135" spans="1:16" x14ac:dyDescent="0.25">
      <c r="A135" s="27" t="s">
        <v>258</v>
      </c>
      <c r="B135" s="27" t="s">
        <v>257</v>
      </c>
      <c r="C135" s="12">
        <v>256543.08</v>
      </c>
      <c r="D135" s="12">
        <v>272501.37</v>
      </c>
      <c r="E135" s="12">
        <v>263993.98</v>
      </c>
      <c r="F135" s="12">
        <v>279159.13</v>
      </c>
      <c r="G135" s="12">
        <v>302011.12</v>
      </c>
      <c r="H135" s="12">
        <v>313356.57</v>
      </c>
      <c r="I135" s="12">
        <v>331151.45</v>
      </c>
      <c r="J135" s="12">
        <v>336243.69</v>
      </c>
      <c r="K135" s="12">
        <v>365101.48</v>
      </c>
      <c r="L135" s="12">
        <v>366224.94</v>
      </c>
      <c r="M135" s="12">
        <v>381817.66</v>
      </c>
      <c r="N135" s="12">
        <v>235829.57</v>
      </c>
      <c r="O135" s="26">
        <v>235829.57</v>
      </c>
      <c r="P135" s="125"/>
    </row>
    <row r="136" spans="1:16" x14ac:dyDescent="0.25">
      <c r="A136" s="24" t="s">
        <v>259</v>
      </c>
      <c r="B136" s="24" t="s">
        <v>260</v>
      </c>
      <c r="C136" s="26">
        <v>3626868.3499999996</v>
      </c>
      <c r="D136" s="26">
        <v>3571056.5700000003</v>
      </c>
      <c r="E136" s="26">
        <v>3842690.9799999995</v>
      </c>
      <c r="F136" s="26">
        <v>3925253.55</v>
      </c>
      <c r="G136" s="26">
        <v>3972390.84</v>
      </c>
      <c r="H136" s="26">
        <v>3907775.5599999996</v>
      </c>
      <c r="I136" s="26">
        <v>3901108.2800000003</v>
      </c>
      <c r="J136" s="26">
        <v>3894441</v>
      </c>
      <c r="K136" s="26">
        <v>3887773.7199999997</v>
      </c>
      <c r="L136" s="26">
        <v>3594916.85</v>
      </c>
      <c r="M136" s="26">
        <v>3503627.15</v>
      </c>
      <c r="N136" s="26">
        <v>3345457.6300000004</v>
      </c>
      <c r="O136" s="26">
        <v>3345457.6300000004</v>
      </c>
      <c r="P136" s="125"/>
    </row>
    <row r="137" spans="1:16" x14ac:dyDescent="0.25">
      <c r="A137" s="24" t="s">
        <v>261</v>
      </c>
      <c r="B137" s="24" t="s">
        <v>206</v>
      </c>
      <c r="C137" s="26">
        <v>140745.69</v>
      </c>
      <c r="D137" s="26">
        <v>140745.69</v>
      </c>
      <c r="E137" s="26">
        <v>140745.69</v>
      </c>
      <c r="F137" s="26">
        <v>140745.69</v>
      </c>
      <c r="G137" s="26">
        <v>140745.69</v>
      </c>
      <c r="H137" s="26">
        <v>140745.69</v>
      </c>
      <c r="I137" s="26">
        <v>140745.69</v>
      </c>
      <c r="J137" s="26">
        <v>140745.69</v>
      </c>
      <c r="K137" s="26">
        <v>140745.69</v>
      </c>
      <c r="L137" s="26">
        <v>622.41999999999996</v>
      </c>
      <c r="M137" s="26">
        <v>0</v>
      </c>
      <c r="N137" s="26">
        <v>0</v>
      </c>
      <c r="O137" s="26">
        <v>140745.69</v>
      </c>
      <c r="P137" s="125"/>
    </row>
    <row r="138" spans="1:16" x14ac:dyDescent="0.25">
      <c r="A138" s="27" t="s">
        <v>262</v>
      </c>
      <c r="B138" s="27" t="s">
        <v>208</v>
      </c>
      <c r="C138" s="12">
        <v>140745.69</v>
      </c>
      <c r="D138" s="12">
        <v>140745.69</v>
      </c>
      <c r="E138" s="12">
        <v>140745.69</v>
      </c>
      <c r="F138" s="12">
        <v>140745.69</v>
      </c>
      <c r="G138" s="12">
        <v>140745.69</v>
      </c>
      <c r="H138" s="12">
        <v>140745.69</v>
      </c>
      <c r="I138" s="12">
        <v>140745.69</v>
      </c>
      <c r="J138" s="12">
        <v>140745.69</v>
      </c>
      <c r="K138" s="12">
        <v>140745.69</v>
      </c>
      <c r="L138" s="12">
        <v>622.41999999999996</v>
      </c>
      <c r="M138" s="12">
        <v>0</v>
      </c>
      <c r="N138" s="12">
        <v>0</v>
      </c>
      <c r="O138" s="26">
        <v>140745.69</v>
      </c>
      <c r="P138" s="125"/>
    </row>
    <row r="139" spans="1:16" x14ac:dyDescent="0.25">
      <c r="A139" s="27" t="s">
        <v>263</v>
      </c>
      <c r="B139" s="27" t="s">
        <v>210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26">
        <v>0</v>
      </c>
      <c r="P139" s="125"/>
    </row>
    <row r="140" spans="1:16" x14ac:dyDescent="0.25">
      <c r="A140" s="24" t="s">
        <v>264</v>
      </c>
      <c r="B140" s="24" t="s">
        <v>212</v>
      </c>
      <c r="C140" s="28">
        <v>74361.820000000007</v>
      </c>
      <c r="D140" s="28">
        <v>74361.820000000007</v>
      </c>
      <c r="E140" s="28">
        <v>74361.820000000007</v>
      </c>
      <c r="F140" s="28">
        <v>74361.820000000007</v>
      </c>
      <c r="G140" s="28">
        <v>74361.820000000007</v>
      </c>
      <c r="H140" s="28">
        <v>16413.82</v>
      </c>
      <c r="I140" s="28">
        <v>16413.82</v>
      </c>
      <c r="J140" s="28">
        <v>16413.82</v>
      </c>
      <c r="K140" s="28">
        <v>16413.82</v>
      </c>
      <c r="L140" s="28">
        <v>16413.82</v>
      </c>
      <c r="M140" s="28">
        <v>16413.82</v>
      </c>
      <c r="N140" s="28">
        <v>116085.42</v>
      </c>
      <c r="O140" s="26">
        <v>116085.42</v>
      </c>
      <c r="P140" s="125"/>
    </row>
    <row r="141" spans="1:16" x14ac:dyDescent="0.25">
      <c r="A141" s="27" t="s">
        <v>265</v>
      </c>
      <c r="B141" s="27" t="s">
        <v>212</v>
      </c>
      <c r="C141" s="12">
        <v>74361.820000000007</v>
      </c>
      <c r="D141" s="12">
        <v>74361.820000000007</v>
      </c>
      <c r="E141" s="12">
        <v>74361.820000000007</v>
      </c>
      <c r="F141" s="12">
        <v>74361.820000000007</v>
      </c>
      <c r="G141" s="12">
        <v>74361.820000000007</v>
      </c>
      <c r="H141" s="12">
        <v>16413.82</v>
      </c>
      <c r="I141" s="12">
        <v>16413.82</v>
      </c>
      <c r="J141" s="12">
        <v>16413.82</v>
      </c>
      <c r="K141" s="12">
        <v>16413.82</v>
      </c>
      <c r="L141" s="12">
        <v>16413.82</v>
      </c>
      <c r="M141" s="12">
        <v>16413.82</v>
      </c>
      <c r="N141" s="12">
        <v>116085.42</v>
      </c>
      <c r="O141" s="26">
        <v>116085.42</v>
      </c>
      <c r="P141" s="125"/>
    </row>
    <row r="142" spans="1:16" x14ac:dyDescent="0.25">
      <c r="A142" s="24" t="s">
        <v>266</v>
      </c>
      <c r="B142" s="24" t="s">
        <v>55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6">
        <v>0</v>
      </c>
      <c r="P142" s="125"/>
    </row>
    <row r="143" spans="1:16" x14ac:dyDescent="0.25">
      <c r="A143" s="27" t="s">
        <v>267</v>
      </c>
      <c r="B143" s="27" t="s">
        <v>268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26">
        <v>0</v>
      </c>
      <c r="P143" s="125"/>
    </row>
    <row r="144" spans="1:16" x14ac:dyDescent="0.25">
      <c r="A144" s="24" t="s">
        <v>269</v>
      </c>
      <c r="B144" s="24" t="s">
        <v>270</v>
      </c>
      <c r="C144" s="28">
        <v>3411760.84</v>
      </c>
      <c r="D144" s="28">
        <v>3355949.06</v>
      </c>
      <c r="E144" s="28">
        <v>3627583.4699999997</v>
      </c>
      <c r="F144" s="28">
        <v>3710146.04</v>
      </c>
      <c r="G144" s="28">
        <v>3757283.33</v>
      </c>
      <c r="H144" s="28">
        <v>3750616.05</v>
      </c>
      <c r="I144" s="28">
        <v>3743948.77</v>
      </c>
      <c r="J144" s="28">
        <v>3737281.49</v>
      </c>
      <c r="K144" s="28">
        <v>3730614.21</v>
      </c>
      <c r="L144" s="28">
        <v>3577880.61</v>
      </c>
      <c r="M144" s="28">
        <v>3487213.33</v>
      </c>
      <c r="N144" s="28">
        <v>3229372.2100000004</v>
      </c>
      <c r="O144" s="26">
        <v>3229372.2100000004</v>
      </c>
      <c r="P144" s="125"/>
    </row>
    <row r="145" spans="1:16" x14ac:dyDescent="0.25">
      <c r="A145" s="27" t="s">
        <v>271</v>
      </c>
      <c r="B145" s="27" t="s">
        <v>270</v>
      </c>
      <c r="C145" s="12">
        <v>3411760.84</v>
      </c>
      <c r="D145" s="12">
        <v>3355949.06</v>
      </c>
      <c r="E145" s="12">
        <v>3627583.4699999997</v>
      </c>
      <c r="F145" s="12">
        <v>3710146.04</v>
      </c>
      <c r="G145" s="12">
        <v>3757283.33</v>
      </c>
      <c r="H145" s="12">
        <v>3750616.05</v>
      </c>
      <c r="I145" s="12">
        <v>3743948.77</v>
      </c>
      <c r="J145" s="12">
        <v>3737281.49</v>
      </c>
      <c r="K145" s="12">
        <v>3730614.21</v>
      </c>
      <c r="L145" s="12">
        <v>3577880.61</v>
      </c>
      <c r="M145" s="12">
        <v>3487213.33</v>
      </c>
      <c r="N145" s="12">
        <v>3229372.2100000004</v>
      </c>
      <c r="O145" s="26">
        <v>3229372.2100000004</v>
      </c>
      <c r="P145" s="125"/>
    </row>
    <row r="146" spans="1:16" x14ac:dyDescent="0.25">
      <c r="A146" s="24" t="s">
        <v>272</v>
      </c>
      <c r="B146" s="24" t="s">
        <v>246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125"/>
    </row>
    <row r="147" spans="1:16" x14ac:dyDescent="0.25">
      <c r="A147" s="27" t="s">
        <v>273</v>
      </c>
      <c r="B147" s="27" t="s">
        <v>246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26">
        <v>0</v>
      </c>
      <c r="P147" s="125"/>
    </row>
    <row r="148" spans="1:16" x14ac:dyDescent="0.25">
      <c r="A148" s="24" t="s">
        <v>274</v>
      </c>
      <c r="B148" s="24" t="s">
        <v>275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6">
        <v>0</v>
      </c>
      <c r="P148" s="125"/>
    </row>
    <row r="149" spans="1:16" x14ac:dyDescent="0.25">
      <c r="A149" s="27" t="s">
        <v>276</v>
      </c>
      <c r="B149" s="27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26">
        <v>0</v>
      </c>
      <c r="P149" s="125"/>
    </row>
    <row r="150" spans="1:16" x14ac:dyDescent="0.25">
      <c r="A150" s="24" t="s">
        <v>278</v>
      </c>
      <c r="B150" s="24" t="s">
        <v>279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6">
        <v>0</v>
      </c>
      <c r="P150" s="125"/>
    </row>
    <row r="151" spans="1:16" x14ac:dyDescent="0.25">
      <c r="A151" s="27" t="s">
        <v>280</v>
      </c>
      <c r="B151" s="27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26">
        <v>0</v>
      </c>
      <c r="P151" s="125"/>
    </row>
    <row r="152" spans="1:16" x14ac:dyDescent="0.25">
      <c r="A152" s="27" t="s">
        <v>282</v>
      </c>
      <c r="B152" s="27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26">
        <v>0</v>
      </c>
      <c r="P152" s="125"/>
    </row>
    <row r="153" spans="1:16" x14ac:dyDescent="0.25">
      <c r="A153" s="24" t="s">
        <v>284</v>
      </c>
      <c r="B153" s="24" t="s">
        <v>285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125"/>
    </row>
    <row r="154" spans="1:16" x14ac:dyDescent="0.25">
      <c r="A154" s="27" t="s">
        <v>286</v>
      </c>
      <c r="B154" s="27" t="s">
        <v>285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26">
        <v>0</v>
      </c>
      <c r="P154" s="125"/>
    </row>
    <row r="155" spans="1:16" x14ac:dyDescent="0.25">
      <c r="A155" s="24" t="s">
        <v>287</v>
      </c>
      <c r="B155" s="24" t="s">
        <v>288</v>
      </c>
      <c r="C155" s="28">
        <v>-3443357.25</v>
      </c>
      <c r="D155" s="28">
        <v>-3480735.66</v>
      </c>
      <c r="E155" s="28">
        <v>-3617396.44</v>
      </c>
      <c r="F155" s="28">
        <v>-3815957.9200000004</v>
      </c>
      <c r="G155" s="28">
        <v>-3872358.1100000003</v>
      </c>
      <c r="H155" s="28">
        <v>-2732457.4800000004</v>
      </c>
      <c r="I155" s="28">
        <v>-2843939.8400000003</v>
      </c>
      <c r="J155" s="28">
        <v>-2798107.18</v>
      </c>
      <c r="K155" s="28">
        <v>-2706414.97</v>
      </c>
      <c r="L155" s="28">
        <v>-2604613.4500000002</v>
      </c>
      <c r="M155" s="28">
        <v>-2559993.4000000004</v>
      </c>
      <c r="N155" s="28">
        <v>-2598782.7400000002</v>
      </c>
      <c r="O155" s="26">
        <v>0</v>
      </c>
      <c r="P155" s="125"/>
    </row>
    <row r="156" spans="1:16" x14ac:dyDescent="0.25">
      <c r="A156" s="24" t="s">
        <v>289</v>
      </c>
      <c r="B156" s="24" t="s">
        <v>290</v>
      </c>
      <c r="C156" s="26">
        <v>10000</v>
      </c>
      <c r="D156" s="26">
        <v>10000</v>
      </c>
      <c r="E156" s="26">
        <v>10000</v>
      </c>
      <c r="F156" s="26">
        <v>10000</v>
      </c>
      <c r="G156" s="26">
        <v>10000</v>
      </c>
      <c r="H156" s="26">
        <v>10000</v>
      </c>
      <c r="I156" s="26">
        <v>10000</v>
      </c>
      <c r="J156" s="26">
        <v>10000</v>
      </c>
      <c r="K156" s="26">
        <v>10000</v>
      </c>
      <c r="L156" s="26">
        <v>10000</v>
      </c>
      <c r="M156" s="26">
        <v>10000</v>
      </c>
      <c r="N156" s="26">
        <v>10000</v>
      </c>
      <c r="O156" s="26">
        <v>10000</v>
      </c>
      <c r="P156" s="125"/>
    </row>
    <row r="157" spans="1:16" x14ac:dyDescent="0.25">
      <c r="A157" s="27" t="s">
        <v>291</v>
      </c>
      <c r="B157" s="27" t="s">
        <v>290</v>
      </c>
      <c r="C157" s="12">
        <v>10000</v>
      </c>
      <c r="D157" s="12">
        <v>10000</v>
      </c>
      <c r="E157" s="12">
        <v>10000</v>
      </c>
      <c r="F157" s="12">
        <v>10000</v>
      </c>
      <c r="G157" s="12">
        <v>10000</v>
      </c>
      <c r="H157" s="12">
        <v>10000</v>
      </c>
      <c r="I157" s="12">
        <v>10000</v>
      </c>
      <c r="J157" s="12">
        <v>10000</v>
      </c>
      <c r="K157" s="12">
        <v>10000</v>
      </c>
      <c r="L157" s="12">
        <v>10000</v>
      </c>
      <c r="M157" s="12">
        <v>10000</v>
      </c>
      <c r="N157" s="12">
        <v>10000</v>
      </c>
      <c r="O157" s="26">
        <v>10000</v>
      </c>
      <c r="P157" s="125"/>
    </row>
    <row r="158" spans="1:16" x14ac:dyDescent="0.25">
      <c r="A158" s="24" t="s">
        <v>292</v>
      </c>
      <c r="B158" s="24" t="s">
        <v>293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6">
        <v>0</v>
      </c>
      <c r="P158" s="125"/>
    </row>
    <row r="159" spans="1:16" x14ac:dyDescent="0.25">
      <c r="A159" s="27" t="s">
        <v>294</v>
      </c>
      <c r="B159" s="27" t="s">
        <v>293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6">
        <v>0</v>
      </c>
      <c r="P159" s="125"/>
    </row>
    <row r="160" spans="1:16" x14ac:dyDescent="0.25">
      <c r="A160" s="27" t="s">
        <v>295</v>
      </c>
      <c r="B160" s="27" t="s">
        <v>296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26">
        <v>0</v>
      </c>
      <c r="P160" s="125"/>
    </row>
    <row r="161" spans="1:16" x14ac:dyDescent="0.25">
      <c r="A161" s="27" t="s">
        <v>297</v>
      </c>
      <c r="B161" s="27" t="s">
        <v>298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26">
        <v>0</v>
      </c>
      <c r="P161" s="125"/>
    </row>
    <row r="162" spans="1:16" x14ac:dyDescent="0.25">
      <c r="A162" s="27" t="s">
        <v>299</v>
      </c>
      <c r="B162" s="27" t="s">
        <v>300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26">
        <v>0</v>
      </c>
      <c r="P162" s="125"/>
    </row>
    <row r="163" spans="1:16" x14ac:dyDescent="0.25">
      <c r="A163" s="27" t="s">
        <v>301</v>
      </c>
      <c r="B163" s="27" t="s">
        <v>302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26">
        <v>0</v>
      </c>
      <c r="P163" s="125"/>
    </row>
    <row r="164" spans="1:16" x14ac:dyDescent="0.25">
      <c r="A164" s="24" t="s">
        <v>303</v>
      </c>
      <c r="B164" s="24" t="s">
        <v>304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125"/>
    </row>
    <row r="165" spans="1:16" x14ac:dyDescent="0.25">
      <c r="A165" s="27" t="s">
        <v>305</v>
      </c>
      <c r="B165" s="27" t="s">
        <v>304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26">
        <v>0</v>
      </c>
      <c r="P165" s="125"/>
    </row>
    <row r="166" spans="1:16" x14ac:dyDescent="0.25">
      <c r="A166" s="24" t="s">
        <v>306</v>
      </c>
      <c r="B166" s="24" t="s">
        <v>307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6">
        <v>0</v>
      </c>
      <c r="P166" s="125"/>
    </row>
    <row r="167" spans="1:16" x14ac:dyDescent="0.25">
      <c r="A167" s="27" t="s">
        <v>308</v>
      </c>
      <c r="B167" s="27" t="s">
        <v>309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26">
        <v>0</v>
      </c>
      <c r="P167" s="125"/>
    </row>
    <row r="168" spans="1:16" x14ac:dyDescent="0.25">
      <c r="A168" s="24" t="s">
        <v>310</v>
      </c>
      <c r="B168" s="24" t="s">
        <v>311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6">
        <v>0</v>
      </c>
      <c r="P168" s="125"/>
    </row>
    <row r="169" spans="1:16" x14ac:dyDescent="0.25">
      <c r="A169" s="27" t="s">
        <v>312</v>
      </c>
      <c r="B169" s="27" t="s">
        <v>311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6">
        <v>0</v>
      </c>
      <c r="P169" s="125"/>
    </row>
    <row r="170" spans="1:16" x14ac:dyDescent="0.25">
      <c r="A170" s="27" t="s">
        <v>313</v>
      </c>
      <c r="B170" s="27" t="s">
        <v>314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26">
        <v>0</v>
      </c>
      <c r="P170" s="125"/>
    </row>
    <row r="171" spans="1:16" x14ac:dyDescent="0.25">
      <c r="A171" s="27" t="s">
        <v>315</v>
      </c>
      <c r="B171" s="27" t="s">
        <v>316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26">
        <v>0</v>
      </c>
      <c r="P171" s="125"/>
    </row>
    <row r="172" spans="1:16" x14ac:dyDescent="0.25">
      <c r="A172" s="27" t="s">
        <v>317</v>
      </c>
      <c r="B172" s="27" t="s">
        <v>318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26">
        <v>0</v>
      </c>
      <c r="P172" s="125"/>
    </row>
    <row r="173" spans="1:16" x14ac:dyDescent="0.25">
      <c r="A173" s="27" t="s">
        <v>319</v>
      </c>
      <c r="B173" s="27" t="s">
        <v>320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26">
        <v>0</v>
      </c>
      <c r="P173" s="125"/>
    </row>
    <row r="174" spans="1:16" x14ac:dyDescent="0.25">
      <c r="A174" s="27" t="s">
        <v>321</v>
      </c>
      <c r="B174" s="27" t="s">
        <v>322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26">
        <v>0</v>
      </c>
      <c r="P174" s="125"/>
    </row>
    <row r="175" spans="1:16" x14ac:dyDescent="0.25">
      <c r="A175" s="27" t="s">
        <v>323</v>
      </c>
      <c r="B175" s="27" t="s">
        <v>324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26">
        <v>0</v>
      </c>
      <c r="P175" s="125"/>
    </row>
    <row r="176" spans="1:16" x14ac:dyDescent="0.25">
      <c r="A176" s="27" t="s">
        <v>325</v>
      </c>
      <c r="B176" s="27" t="s">
        <v>326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26">
        <v>0</v>
      </c>
      <c r="P176" s="125"/>
    </row>
    <row r="177" spans="1:16" x14ac:dyDescent="0.25">
      <c r="A177" s="24" t="s">
        <v>327</v>
      </c>
      <c r="B177" s="24" t="s">
        <v>328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6">
        <v>0</v>
      </c>
      <c r="P177" s="125"/>
    </row>
    <row r="178" spans="1:16" x14ac:dyDescent="0.25">
      <c r="A178" s="27" t="s">
        <v>329</v>
      </c>
      <c r="B178" s="27" t="s">
        <v>328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26">
        <v>0</v>
      </c>
      <c r="P178" s="125"/>
    </row>
    <row r="179" spans="1:16" x14ac:dyDescent="0.25">
      <c r="A179" s="24" t="s">
        <v>330</v>
      </c>
      <c r="B179" s="24" t="s">
        <v>331</v>
      </c>
      <c r="C179" s="26">
        <v>-3453357.25</v>
      </c>
      <c r="D179" s="26">
        <v>-3490735.66</v>
      </c>
      <c r="E179" s="26">
        <v>-3627396.44</v>
      </c>
      <c r="F179" s="26">
        <v>-3825957.9200000004</v>
      </c>
      <c r="G179" s="26">
        <v>-3882358.1100000003</v>
      </c>
      <c r="H179" s="26">
        <v>-2742457.4800000004</v>
      </c>
      <c r="I179" s="26">
        <v>-2853939.8400000003</v>
      </c>
      <c r="J179" s="26">
        <v>-2808107.18</v>
      </c>
      <c r="K179" s="26">
        <v>-2716414.97</v>
      </c>
      <c r="L179" s="26">
        <v>-2614613.4500000002</v>
      </c>
      <c r="M179" s="26">
        <v>-2569993.4000000004</v>
      </c>
      <c r="N179" s="26">
        <v>-2608782.7400000002</v>
      </c>
      <c r="O179" s="26">
        <v>0</v>
      </c>
      <c r="P179" s="125"/>
    </row>
    <row r="180" spans="1:16" x14ac:dyDescent="0.25">
      <c r="A180" s="27" t="s">
        <v>332</v>
      </c>
      <c r="B180" s="27" t="s">
        <v>331</v>
      </c>
      <c r="C180" s="28">
        <v>-3453357.25</v>
      </c>
      <c r="D180" s="28">
        <v>-3490735.66</v>
      </c>
      <c r="E180" s="28">
        <v>-3627396.44</v>
      </c>
      <c r="F180" s="28">
        <v>-3825957.9200000004</v>
      </c>
      <c r="G180" s="28">
        <v>-3882358.1100000003</v>
      </c>
      <c r="H180" s="28">
        <v>-2742457.4800000004</v>
      </c>
      <c r="I180" s="28">
        <v>-2853939.8400000003</v>
      </c>
      <c r="J180" s="28">
        <v>-2808107.18</v>
      </c>
      <c r="K180" s="28">
        <v>-2716414.97</v>
      </c>
      <c r="L180" s="28">
        <v>-2614613.4500000002</v>
      </c>
      <c r="M180" s="28">
        <v>-2569993.4000000004</v>
      </c>
      <c r="N180" s="28">
        <v>-2608782.7400000002</v>
      </c>
      <c r="O180" s="26">
        <v>0</v>
      </c>
      <c r="P180" s="125"/>
    </row>
    <row r="181" spans="1:16" x14ac:dyDescent="0.25">
      <c r="A181" s="27" t="s">
        <v>333</v>
      </c>
      <c r="B181" s="27" t="s">
        <v>334</v>
      </c>
      <c r="C181" s="12">
        <v>-3332320.73</v>
      </c>
      <c r="D181" s="12">
        <v>-3332320.73</v>
      </c>
      <c r="E181" s="12">
        <v>-3332320.73</v>
      </c>
      <c r="F181" s="12">
        <v>-3467406.49</v>
      </c>
      <c r="G181" s="12">
        <v>-3467406.49</v>
      </c>
      <c r="H181" s="12">
        <v>-3467406.49</v>
      </c>
      <c r="I181" s="12">
        <v>-3467406.49</v>
      </c>
      <c r="J181" s="12">
        <v>-3467406.49</v>
      </c>
      <c r="K181" s="12">
        <v>-3467406.49</v>
      </c>
      <c r="L181" s="12">
        <v>-3467406.49</v>
      </c>
      <c r="M181" s="12">
        <v>-3467406.49</v>
      </c>
      <c r="N181" s="12">
        <v>-3572085.24</v>
      </c>
      <c r="O181" s="26">
        <v>0</v>
      </c>
      <c r="P181" s="125"/>
    </row>
    <row r="182" spans="1:16" x14ac:dyDescent="0.25">
      <c r="A182" s="27" t="s">
        <v>335</v>
      </c>
      <c r="B182" s="27" t="s">
        <v>336</v>
      </c>
      <c r="C182" s="12">
        <v>-121036.52</v>
      </c>
      <c r="D182" s="12">
        <v>-158414.93</v>
      </c>
      <c r="E182" s="12">
        <v>-295075.71000000002</v>
      </c>
      <c r="F182" s="14">
        <v>-358551.43</v>
      </c>
      <c r="G182" s="14">
        <v>-414951.62</v>
      </c>
      <c r="H182" s="14">
        <v>724949.01</v>
      </c>
      <c r="I182" s="14">
        <v>613466.65</v>
      </c>
      <c r="J182" s="12">
        <v>659299.31000000006</v>
      </c>
      <c r="K182" s="12">
        <v>750991.52</v>
      </c>
      <c r="L182" s="12">
        <v>852793.04</v>
      </c>
      <c r="M182" s="12">
        <v>897413.09</v>
      </c>
      <c r="N182" s="12">
        <v>963302.5</v>
      </c>
      <c r="O182" s="26">
        <v>963302.5</v>
      </c>
      <c r="P182" s="125"/>
    </row>
    <row r="183" spans="1:16" x14ac:dyDescent="0.25">
      <c r="A183" s="27" t="s">
        <v>337</v>
      </c>
      <c r="B183" s="27" t="s">
        <v>338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26">
        <v>0</v>
      </c>
      <c r="P183" s="125"/>
    </row>
    <row r="184" spans="1:16" x14ac:dyDescent="0.25">
      <c r="A184" s="24"/>
      <c r="B184" s="24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6"/>
      <c r="P184" s="125"/>
    </row>
    <row r="185" spans="1:16" x14ac:dyDescent="0.25">
      <c r="A185" s="23">
        <v>3</v>
      </c>
      <c r="B185" s="24" t="s">
        <v>339</v>
      </c>
      <c r="C185" s="25">
        <v>-121045.52000000002</v>
      </c>
      <c r="D185" s="25">
        <v>-37378.409999999967</v>
      </c>
      <c r="E185" s="25">
        <v>-136660.78000000014</v>
      </c>
      <c r="F185" s="25">
        <v>-63425.720000000052</v>
      </c>
      <c r="G185" s="25">
        <v>-56400.189999999988</v>
      </c>
      <c r="H185" s="25">
        <v>1139859.6300000001</v>
      </c>
      <c r="I185" s="25">
        <v>-111482.36000000006</v>
      </c>
      <c r="J185" s="25">
        <v>45832.659999999938</v>
      </c>
      <c r="K185" s="25">
        <v>91692.209999999977</v>
      </c>
      <c r="L185" s="25">
        <v>101801.52000000003</v>
      </c>
      <c r="M185" s="25">
        <v>44620.150000000132</v>
      </c>
      <c r="N185" s="25">
        <v>65889.409999999931</v>
      </c>
      <c r="O185" s="25">
        <v>963302.60000000172</v>
      </c>
      <c r="P185" s="124"/>
    </row>
    <row r="186" spans="1:16" x14ac:dyDescent="0.25">
      <c r="A186" s="24" t="s">
        <v>340</v>
      </c>
      <c r="B186" s="24" t="s">
        <v>341</v>
      </c>
      <c r="C186" s="26">
        <v>-121045.52000000002</v>
      </c>
      <c r="D186" s="26">
        <v>-37378.409999999967</v>
      </c>
      <c r="E186" s="26">
        <v>-136660.78000000014</v>
      </c>
      <c r="F186" s="26">
        <v>-63425.720000000052</v>
      </c>
      <c r="G186" s="26">
        <v>-56400.189999999988</v>
      </c>
      <c r="H186" s="26">
        <v>1350648.56</v>
      </c>
      <c r="I186" s="26">
        <v>-111482.36000000006</v>
      </c>
      <c r="J186" s="26">
        <v>45832.659999999938</v>
      </c>
      <c r="K186" s="26">
        <v>87188.64999999998</v>
      </c>
      <c r="L186" s="26">
        <v>129865.22000000003</v>
      </c>
      <c r="M186" s="26">
        <v>55738.190000000133</v>
      </c>
      <c r="N186" s="26">
        <v>83461.069999999934</v>
      </c>
      <c r="O186" s="26">
        <v>1226341.3700000017</v>
      </c>
      <c r="P186" s="125"/>
    </row>
    <row r="187" spans="1:16" x14ac:dyDescent="0.25">
      <c r="A187" s="24" t="s">
        <v>342</v>
      </c>
      <c r="B187" s="24" t="s">
        <v>343</v>
      </c>
      <c r="C187" s="26">
        <v>-121045.52000000002</v>
      </c>
      <c r="D187" s="26">
        <v>-37378.409999999967</v>
      </c>
      <c r="E187" s="26">
        <v>-136660.78000000014</v>
      </c>
      <c r="F187" s="26">
        <v>-63425.720000000052</v>
      </c>
      <c r="G187" s="26">
        <v>-56400.189999999988</v>
      </c>
      <c r="H187" s="26">
        <v>-94110.26999999999</v>
      </c>
      <c r="I187" s="26">
        <v>-111482.36000000006</v>
      </c>
      <c r="J187" s="26">
        <v>45832.659999999938</v>
      </c>
      <c r="K187" s="26">
        <v>87188.64999999998</v>
      </c>
      <c r="L187" s="26">
        <v>129865.22000000003</v>
      </c>
      <c r="M187" s="26">
        <v>55738.190000000133</v>
      </c>
      <c r="N187" s="26">
        <v>83461.069999999934</v>
      </c>
      <c r="O187" s="26">
        <v>-218417.45999999827</v>
      </c>
      <c r="P187" s="125"/>
    </row>
    <row r="188" spans="1:16" x14ac:dyDescent="0.25">
      <c r="A188" s="24" t="s">
        <v>344</v>
      </c>
      <c r="B188" s="24" t="s">
        <v>345</v>
      </c>
      <c r="C188" s="26">
        <v>482375.82</v>
      </c>
      <c r="D188" s="26">
        <v>480720.99000000005</v>
      </c>
      <c r="E188" s="26">
        <v>583030.90999999992</v>
      </c>
      <c r="F188" s="26">
        <v>554629</v>
      </c>
      <c r="G188" s="26">
        <v>527096.82000000007</v>
      </c>
      <c r="H188" s="26">
        <v>424340.25</v>
      </c>
      <c r="I188" s="26">
        <v>553656.68999999994</v>
      </c>
      <c r="J188" s="26">
        <v>638223.69999999995</v>
      </c>
      <c r="K188" s="26">
        <v>601762.67000000004</v>
      </c>
      <c r="L188" s="26">
        <v>622904.29</v>
      </c>
      <c r="M188" s="26">
        <v>616582.20000000007</v>
      </c>
      <c r="N188" s="26">
        <v>655772.09999999986</v>
      </c>
      <c r="O188" s="26">
        <v>6741095.4400000013</v>
      </c>
      <c r="P188" s="125"/>
    </row>
    <row r="189" spans="1:16" x14ac:dyDescent="0.25">
      <c r="A189" s="24" t="s">
        <v>346</v>
      </c>
      <c r="B189" s="24" t="s">
        <v>347</v>
      </c>
      <c r="C189" s="26">
        <v>517084.5</v>
      </c>
      <c r="D189" s="26">
        <v>514909.9</v>
      </c>
      <c r="E189" s="26">
        <v>611101.94999999995</v>
      </c>
      <c r="F189" s="26">
        <v>580234.31000000006</v>
      </c>
      <c r="G189" s="26">
        <v>554785.9</v>
      </c>
      <c r="H189" s="26">
        <v>584176</v>
      </c>
      <c r="I189" s="26">
        <v>579454.19999999995</v>
      </c>
      <c r="J189" s="26">
        <v>667462.5</v>
      </c>
      <c r="K189" s="26">
        <v>629690.55000000005</v>
      </c>
      <c r="L189" s="26">
        <v>651555.9</v>
      </c>
      <c r="M189" s="26">
        <v>646508.30000000005</v>
      </c>
      <c r="N189" s="26">
        <v>685921.64999999991</v>
      </c>
      <c r="O189" s="26">
        <v>7222885.6600000011</v>
      </c>
      <c r="P189" s="125"/>
    </row>
    <row r="190" spans="1:16" x14ac:dyDescent="0.25">
      <c r="A190" s="24" t="s">
        <v>348</v>
      </c>
      <c r="B190" s="24" t="s">
        <v>349</v>
      </c>
      <c r="C190" s="28">
        <v>517084.5</v>
      </c>
      <c r="D190" s="28">
        <v>514909.9</v>
      </c>
      <c r="E190" s="28">
        <v>611101.94999999995</v>
      </c>
      <c r="F190" s="28">
        <v>580234.31000000006</v>
      </c>
      <c r="G190" s="28">
        <v>554785.9</v>
      </c>
      <c r="H190" s="28">
        <v>584176</v>
      </c>
      <c r="I190" s="28">
        <v>579454.19999999995</v>
      </c>
      <c r="J190" s="28">
        <v>667462.5</v>
      </c>
      <c r="K190" s="28">
        <v>629690.55000000005</v>
      </c>
      <c r="L190" s="28">
        <v>651555.9</v>
      </c>
      <c r="M190" s="28">
        <v>646508.30000000005</v>
      </c>
      <c r="N190" s="28">
        <v>685921.64999999991</v>
      </c>
      <c r="O190" s="28">
        <v>7222885.6600000011</v>
      </c>
      <c r="P190" s="126"/>
    </row>
    <row r="191" spans="1:16" x14ac:dyDescent="0.25">
      <c r="A191" s="27" t="s">
        <v>350</v>
      </c>
      <c r="B191" s="27" t="s">
        <v>351</v>
      </c>
      <c r="C191" s="12">
        <v>488645.5</v>
      </c>
      <c r="D191" s="12">
        <v>491633.75</v>
      </c>
      <c r="E191" s="12">
        <v>585962.94999999995</v>
      </c>
      <c r="F191" s="12">
        <v>554927.5</v>
      </c>
      <c r="G191" s="12">
        <v>525066.75</v>
      </c>
      <c r="H191" s="12">
        <v>556460.44999999995</v>
      </c>
      <c r="I191" s="12">
        <v>552926.69999999995</v>
      </c>
      <c r="J191" s="12">
        <v>639722.25</v>
      </c>
      <c r="K191" s="12">
        <v>602316.5</v>
      </c>
      <c r="L191" s="12">
        <v>624187</v>
      </c>
      <c r="M191" s="12">
        <v>615936.75</v>
      </c>
      <c r="N191" s="12">
        <v>650621.69999999995</v>
      </c>
      <c r="O191" s="26">
        <v>6888407.8000000007</v>
      </c>
      <c r="P191" s="125"/>
    </row>
    <row r="192" spans="1:16" x14ac:dyDescent="0.25">
      <c r="A192" s="27" t="s">
        <v>352</v>
      </c>
      <c r="B192" s="27" t="s">
        <v>353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26">
        <v>0</v>
      </c>
      <c r="P192" s="125"/>
    </row>
    <row r="193" spans="1:16" x14ac:dyDescent="0.25">
      <c r="A193" s="27" t="s">
        <v>354</v>
      </c>
      <c r="B193" s="27" t="s">
        <v>355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26">
        <v>0</v>
      </c>
      <c r="P193" s="125"/>
    </row>
    <row r="194" spans="1:16" x14ac:dyDescent="0.25">
      <c r="A194" s="27" t="s">
        <v>356</v>
      </c>
      <c r="B194" s="27" t="s">
        <v>357</v>
      </c>
      <c r="C194" s="12">
        <v>28439</v>
      </c>
      <c r="D194" s="12">
        <v>23276.15</v>
      </c>
      <c r="E194" s="12">
        <v>25139</v>
      </c>
      <c r="F194" s="12">
        <v>25306.81</v>
      </c>
      <c r="G194" s="12">
        <v>29719.15</v>
      </c>
      <c r="H194" s="12">
        <v>27715.55</v>
      </c>
      <c r="I194" s="12">
        <v>26527.5</v>
      </c>
      <c r="J194" s="12">
        <v>27740.25</v>
      </c>
      <c r="K194" s="12">
        <v>27374.05</v>
      </c>
      <c r="L194" s="12">
        <v>27368.9</v>
      </c>
      <c r="M194" s="12">
        <v>30571.55</v>
      </c>
      <c r="N194" s="12">
        <v>35299.949999999997</v>
      </c>
      <c r="O194" s="26">
        <v>334477.86</v>
      </c>
      <c r="P194" s="125"/>
    </row>
    <row r="195" spans="1:16" x14ac:dyDescent="0.25">
      <c r="A195" s="29" t="s">
        <v>358</v>
      </c>
      <c r="B195" s="24" t="s">
        <v>359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125"/>
    </row>
    <row r="196" spans="1:16" x14ac:dyDescent="0.25">
      <c r="A196" s="30" t="s">
        <v>360</v>
      </c>
      <c r="B196" s="27" t="s">
        <v>361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26">
        <v>0</v>
      </c>
      <c r="P196" s="125"/>
    </row>
    <row r="197" spans="1:16" x14ac:dyDescent="0.25">
      <c r="A197" s="30" t="s">
        <v>362</v>
      </c>
      <c r="B197" s="27" t="s">
        <v>363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26">
        <v>0</v>
      </c>
      <c r="P197" s="125"/>
    </row>
    <row r="198" spans="1:16" x14ac:dyDescent="0.25">
      <c r="A198" s="30" t="s">
        <v>364</v>
      </c>
      <c r="B198" s="27" t="s">
        <v>365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26">
        <v>0</v>
      </c>
      <c r="P198" s="125"/>
    </row>
    <row r="199" spans="1:16" x14ac:dyDescent="0.25">
      <c r="A199" s="30" t="s">
        <v>366</v>
      </c>
      <c r="B199" s="27" t="s">
        <v>367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26">
        <v>0</v>
      </c>
      <c r="P199" s="125"/>
    </row>
    <row r="200" spans="1:16" x14ac:dyDescent="0.25">
      <c r="A200" s="29" t="s">
        <v>368</v>
      </c>
      <c r="B200" s="29" t="s">
        <v>369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125"/>
    </row>
    <row r="201" spans="1:16" x14ac:dyDescent="0.25">
      <c r="A201" s="30" t="s">
        <v>370</v>
      </c>
      <c r="B201" s="30" t="s">
        <v>371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26">
        <v>0</v>
      </c>
      <c r="P201" s="125"/>
    </row>
    <row r="202" spans="1:16" x14ac:dyDescent="0.25">
      <c r="A202" s="30" t="s">
        <v>372</v>
      </c>
      <c r="B202" s="30" t="s">
        <v>373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26">
        <v>0</v>
      </c>
      <c r="P202" s="125"/>
    </row>
    <row r="203" spans="1:16" x14ac:dyDescent="0.25">
      <c r="A203" s="30" t="s">
        <v>374</v>
      </c>
      <c r="B203" s="30" t="s">
        <v>375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26">
        <v>0</v>
      </c>
      <c r="P203" s="125"/>
    </row>
    <row r="204" spans="1:16" x14ac:dyDescent="0.25">
      <c r="A204" s="30" t="s">
        <v>376</v>
      </c>
      <c r="B204" s="30" t="s">
        <v>377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26">
        <v>0</v>
      </c>
      <c r="P204" s="125"/>
    </row>
    <row r="205" spans="1:16" x14ac:dyDescent="0.25">
      <c r="A205" s="24" t="s">
        <v>378</v>
      </c>
      <c r="B205" s="24" t="s">
        <v>379</v>
      </c>
      <c r="C205" s="26">
        <v>34708.68</v>
      </c>
      <c r="D205" s="26">
        <v>34188.909999999996</v>
      </c>
      <c r="E205" s="26">
        <v>28071.040000000001</v>
      </c>
      <c r="F205" s="26">
        <v>25605.31</v>
      </c>
      <c r="G205" s="26">
        <v>27689.08</v>
      </c>
      <c r="H205" s="26">
        <v>159835.75</v>
      </c>
      <c r="I205" s="26">
        <v>25797.510000000002</v>
      </c>
      <c r="J205" s="26">
        <v>29238.799999999999</v>
      </c>
      <c r="K205" s="26">
        <v>27927.879999999997</v>
      </c>
      <c r="L205" s="26">
        <v>28651.61</v>
      </c>
      <c r="M205" s="26">
        <v>29926.100000000002</v>
      </c>
      <c r="N205" s="26">
        <v>30149.550000000003</v>
      </c>
      <c r="O205" s="26">
        <v>481790.22</v>
      </c>
      <c r="P205" s="125"/>
    </row>
    <row r="206" spans="1:16" x14ac:dyDescent="0.25">
      <c r="A206" s="24" t="s">
        <v>380</v>
      </c>
      <c r="B206" s="24" t="s">
        <v>381</v>
      </c>
      <c r="C206" s="26">
        <v>34708.68</v>
      </c>
      <c r="D206" s="26">
        <v>34188.909999999996</v>
      </c>
      <c r="E206" s="26">
        <v>28071.040000000001</v>
      </c>
      <c r="F206" s="26">
        <v>25605.31</v>
      </c>
      <c r="G206" s="26">
        <v>27689.08</v>
      </c>
      <c r="H206" s="26">
        <v>159835.75</v>
      </c>
      <c r="I206" s="26">
        <v>25797.510000000002</v>
      </c>
      <c r="J206" s="26">
        <v>29238.799999999999</v>
      </c>
      <c r="K206" s="26">
        <v>27927.879999999997</v>
      </c>
      <c r="L206" s="26">
        <v>28651.61</v>
      </c>
      <c r="M206" s="26">
        <v>29926.100000000002</v>
      </c>
      <c r="N206" s="26">
        <v>30149.550000000003</v>
      </c>
      <c r="O206" s="26">
        <v>481790.22</v>
      </c>
      <c r="P206" s="125"/>
    </row>
    <row r="207" spans="1:16" x14ac:dyDescent="0.25">
      <c r="A207" s="27" t="s">
        <v>382</v>
      </c>
      <c r="B207" s="27" t="s">
        <v>383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26">
        <v>0</v>
      </c>
      <c r="P207" s="125"/>
    </row>
    <row r="208" spans="1:16" x14ac:dyDescent="0.25">
      <c r="A208" s="27" t="s">
        <v>384</v>
      </c>
      <c r="B208" s="27" t="s">
        <v>385</v>
      </c>
      <c r="C208" s="12">
        <v>3513.93</v>
      </c>
      <c r="D208" s="12">
        <v>3478.42</v>
      </c>
      <c r="E208" s="12">
        <v>4185.6099999999997</v>
      </c>
      <c r="F208" s="12">
        <v>3995.7</v>
      </c>
      <c r="G208" s="12">
        <v>4266.95</v>
      </c>
      <c r="H208" s="12">
        <v>27883.51</v>
      </c>
      <c r="I208" s="12">
        <v>4003.51</v>
      </c>
      <c r="J208" s="12">
        <v>4586.6400000000003</v>
      </c>
      <c r="K208" s="12">
        <v>4348.68</v>
      </c>
      <c r="L208" s="12">
        <v>3471.95</v>
      </c>
      <c r="M208" s="12">
        <v>3800.54</v>
      </c>
      <c r="N208" s="12">
        <v>3773.11</v>
      </c>
      <c r="O208" s="26">
        <v>71308.549999999988</v>
      </c>
      <c r="P208" s="125"/>
    </row>
    <row r="209" spans="1:16" x14ac:dyDescent="0.25">
      <c r="A209" s="27" t="s">
        <v>386</v>
      </c>
      <c r="B209" s="27" t="s">
        <v>387</v>
      </c>
      <c r="C209" s="12">
        <v>16214.33</v>
      </c>
      <c r="D209" s="12">
        <v>16050.75</v>
      </c>
      <c r="E209" s="12">
        <v>19314.45</v>
      </c>
      <c r="F209" s="12">
        <v>18437.900000000001</v>
      </c>
      <c r="G209" s="12">
        <v>19689.21</v>
      </c>
      <c r="H209" s="12">
        <v>128466.66</v>
      </c>
      <c r="I209" s="12">
        <v>18473.79</v>
      </c>
      <c r="J209" s="12">
        <v>21164.98</v>
      </c>
      <c r="K209" s="12">
        <v>20066.53</v>
      </c>
      <c r="L209" s="12">
        <v>20694.86</v>
      </c>
      <c r="M209" s="12">
        <v>20650.330000000002</v>
      </c>
      <c r="N209" s="12">
        <v>22024.49</v>
      </c>
      <c r="O209" s="26">
        <v>341248.27999999997</v>
      </c>
      <c r="P209" s="125"/>
    </row>
    <row r="210" spans="1:16" x14ac:dyDescent="0.25">
      <c r="A210" s="27" t="s">
        <v>388</v>
      </c>
      <c r="B210" s="27" t="s">
        <v>389</v>
      </c>
      <c r="C210" s="12">
        <v>14980.42</v>
      </c>
      <c r="D210" s="12">
        <v>14659.74</v>
      </c>
      <c r="E210" s="12">
        <v>4570.9799999999996</v>
      </c>
      <c r="F210" s="12">
        <v>3171.71</v>
      </c>
      <c r="G210" s="12">
        <v>3732.92</v>
      </c>
      <c r="H210" s="12">
        <v>3485.58</v>
      </c>
      <c r="I210" s="12">
        <v>3320.21</v>
      </c>
      <c r="J210" s="12">
        <v>3487.18</v>
      </c>
      <c r="K210" s="12">
        <v>3512.67</v>
      </c>
      <c r="L210" s="12">
        <v>4484.8</v>
      </c>
      <c r="M210" s="12">
        <v>5475.23</v>
      </c>
      <c r="N210" s="12">
        <v>4351.95</v>
      </c>
      <c r="O210" s="26">
        <v>69233.39</v>
      </c>
      <c r="P210" s="125"/>
    </row>
    <row r="211" spans="1:16" x14ac:dyDescent="0.25">
      <c r="A211" s="27" t="s">
        <v>390</v>
      </c>
      <c r="B211" s="27" t="s">
        <v>391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26">
        <v>0</v>
      </c>
      <c r="P211" s="125"/>
    </row>
    <row r="212" spans="1:16" x14ac:dyDescent="0.25">
      <c r="A212" s="27" t="s">
        <v>392</v>
      </c>
      <c r="B212" s="27" t="s">
        <v>393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26">
        <v>0</v>
      </c>
      <c r="P212" s="125"/>
    </row>
    <row r="213" spans="1:16" x14ac:dyDescent="0.25">
      <c r="A213" s="24" t="s">
        <v>394</v>
      </c>
      <c r="B213" s="24" t="s">
        <v>395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126"/>
    </row>
    <row r="214" spans="1:16" x14ac:dyDescent="0.25">
      <c r="A214" s="27" t="s">
        <v>396</v>
      </c>
      <c r="B214" s="27" t="s">
        <v>397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126"/>
    </row>
    <row r="215" spans="1:16" x14ac:dyDescent="0.25">
      <c r="A215" s="27" t="s">
        <v>398</v>
      </c>
      <c r="B215" s="27" t="s">
        <v>399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26">
        <v>0</v>
      </c>
      <c r="P215" s="125"/>
    </row>
    <row r="216" spans="1:16" x14ac:dyDescent="0.25">
      <c r="A216" s="27" t="s">
        <v>400</v>
      </c>
      <c r="B216" s="27" t="s">
        <v>401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26">
        <v>0</v>
      </c>
      <c r="P216" s="125"/>
    </row>
    <row r="217" spans="1:16" x14ac:dyDescent="0.25">
      <c r="A217" s="27" t="s">
        <v>402</v>
      </c>
      <c r="B217" s="27" t="s">
        <v>403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26">
        <v>0</v>
      </c>
      <c r="P217" s="125"/>
    </row>
    <row r="218" spans="1:16" x14ac:dyDescent="0.25">
      <c r="A218" s="27" t="s">
        <v>404</v>
      </c>
      <c r="B218" s="27" t="s">
        <v>405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26">
        <v>0</v>
      </c>
      <c r="P218" s="125"/>
    </row>
    <row r="219" spans="1:16" x14ac:dyDescent="0.25">
      <c r="A219" s="27" t="s">
        <v>406</v>
      </c>
      <c r="B219" s="27" t="s">
        <v>407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126"/>
    </row>
    <row r="220" spans="1:16" x14ac:dyDescent="0.25">
      <c r="A220" s="27" t="s">
        <v>408</v>
      </c>
      <c r="B220" s="27" t="s">
        <v>409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26">
        <v>0</v>
      </c>
      <c r="P220" s="125"/>
    </row>
    <row r="221" spans="1:16" x14ac:dyDescent="0.25">
      <c r="A221" s="27" t="s">
        <v>410</v>
      </c>
      <c r="B221" s="27" t="s">
        <v>411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26">
        <v>0</v>
      </c>
      <c r="P221" s="125"/>
    </row>
    <row r="222" spans="1:16" x14ac:dyDescent="0.25">
      <c r="A222" s="27" t="s">
        <v>412</v>
      </c>
      <c r="B222" s="27" t="s">
        <v>413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26">
        <v>0</v>
      </c>
      <c r="P222" s="125"/>
    </row>
    <row r="223" spans="1:16" x14ac:dyDescent="0.25">
      <c r="A223" s="27" t="s">
        <v>414</v>
      </c>
      <c r="B223" s="27" t="s">
        <v>415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26">
        <v>0</v>
      </c>
      <c r="P223" s="125"/>
    </row>
    <row r="224" spans="1:16" x14ac:dyDescent="0.25">
      <c r="A224" s="27" t="s">
        <v>416</v>
      </c>
      <c r="B224" s="27" t="s">
        <v>395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26">
        <v>0</v>
      </c>
      <c r="P224" s="125"/>
    </row>
    <row r="225" spans="1:16" x14ac:dyDescent="0.25">
      <c r="A225" s="24" t="s">
        <v>417</v>
      </c>
      <c r="B225" s="24" t="s">
        <v>418</v>
      </c>
      <c r="C225" s="28">
        <v>416334.97000000003</v>
      </c>
      <c r="D225" s="28">
        <v>367074.2</v>
      </c>
      <c r="E225" s="28">
        <v>557846.04</v>
      </c>
      <c r="F225" s="28">
        <v>529641.81000000006</v>
      </c>
      <c r="G225" s="28">
        <v>503349.57000000007</v>
      </c>
      <c r="H225" s="28">
        <v>451511.11</v>
      </c>
      <c r="I225" s="28">
        <v>485793.34</v>
      </c>
      <c r="J225" s="28">
        <v>520162.57</v>
      </c>
      <c r="K225" s="28">
        <v>450168.26000000007</v>
      </c>
      <c r="L225" s="28">
        <v>430607.45</v>
      </c>
      <c r="M225" s="28">
        <v>475668.78999999992</v>
      </c>
      <c r="N225" s="28">
        <v>495502.52999999991</v>
      </c>
      <c r="O225" s="28">
        <v>5683660.6399999997</v>
      </c>
      <c r="P225" s="126"/>
    </row>
    <row r="226" spans="1:16" x14ac:dyDescent="0.25">
      <c r="A226" s="24" t="s">
        <v>419</v>
      </c>
      <c r="B226" s="24" t="s">
        <v>420</v>
      </c>
      <c r="C226" s="28">
        <v>416334.97000000003</v>
      </c>
      <c r="D226" s="28">
        <v>367074.2</v>
      </c>
      <c r="E226" s="28">
        <v>557846.04</v>
      </c>
      <c r="F226" s="28">
        <v>529641.81000000006</v>
      </c>
      <c r="G226" s="28">
        <v>503349.57000000007</v>
      </c>
      <c r="H226" s="28">
        <v>451511.11</v>
      </c>
      <c r="I226" s="28">
        <v>485793.34</v>
      </c>
      <c r="J226" s="28">
        <v>520162.57</v>
      </c>
      <c r="K226" s="28">
        <v>450168.26000000007</v>
      </c>
      <c r="L226" s="28">
        <v>430607.45</v>
      </c>
      <c r="M226" s="28">
        <v>475668.78999999992</v>
      </c>
      <c r="N226" s="28">
        <v>495502.52999999991</v>
      </c>
      <c r="O226" s="28">
        <v>5683660.6399999997</v>
      </c>
      <c r="P226" s="126"/>
    </row>
    <row r="227" spans="1:16" x14ac:dyDescent="0.25">
      <c r="A227" s="24" t="s">
        <v>421</v>
      </c>
      <c r="B227" s="24" t="s">
        <v>422</v>
      </c>
      <c r="C227" s="28">
        <v>155294.83000000002</v>
      </c>
      <c r="D227" s="28">
        <v>187672.65000000002</v>
      </c>
      <c r="E227" s="28">
        <v>219768.18999999997</v>
      </c>
      <c r="F227" s="28">
        <v>190207.09</v>
      </c>
      <c r="G227" s="28">
        <v>187747.21000000002</v>
      </c>
      <c r="H227" s="28">
        <v>178673.33</v>
      </c>
      <c r="I227" s="28">
        <v>162518.82</v>
      </c>
      <c r="J227" s="28">
        <v>166986.11000000004</v>
      </c>
      <c r="K227" s="28">
        <v>197626.43000000002</v>
      </c>
      <c r="L227" s="28">
        <v>194001.73</v>
      </c>
      <c r="M227" s="28">
        <v>200836.59999999998</v>
      </c>
      <c r="N227" s="28">
        <v>201593.35999999996</v>
      </c>
      <c r="O227" s="28">
        <v>2242926.35</v>
      </c>
      <c r="P227" s="126"/>
    </row>
    <row r="228" spans="1:16" x14ac:dyDescent="0.25">
      <c r="A228" s="27" t="s">
        <v>423</v>
      </c>
      <c r="B228" s="27" t="s">
        <v>424</v>
      </c>
      <c r="C228" s="12">
        <v>80839.850000000006</v>
      </c>
      <c r="D228" s="12">
        <v>83597.16</v>
      </c>
      <c r="E228" s="12">
        <v>96734.95</v>
      </c>
      <c r="F228" s="12">
        <v>92071.12</v>
      </c>
      <c r="G228" s="12">
        <v>93298.83</v>
      </c>
      <c r="H228" s="12">
        <v>94251.35</v>
      </c>
      <c r="I228" s="12">
        <v>75334.149999999994</v>
      </c>
      <c r="J228" s="12">
        <v>85934.07</v>
      </c>
      <c r="K228" s="12">
        <v>104311.91</v>
      </c>
      <c r="L228" s="12">
        <v>95921.08</v>
      </c>
      <c r="M228" s="12">
        <v>101892.34</v>
      </c>
      <c r="N228" s="12">
        <v>119913.54</v>
      </c>
      <c r="O228" s="26">
        <v>1124100.3499999999</v>
      </c>
      <c r="P228" s="125"/>
    </row>
    <row r="229" spans="1:16" x14ac:dyDescent="0.25">
      <c r="A229" s="27" t="s">
        <v>425</v>
      </c>
      <c r="B229" s="27" t="s">
        <v>426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26">
        <v>0</v>
      </c>
      <c r="P229" s="125"/>
    </row>
    <row r="230" spans="1:16" x14ac:dyDescent="0.25">
      <c r="A230" s="27" t="s">
        <v>427</v>
      </c>
      <c r="B230" s="27" t="s">
        <v>428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26">
        <v>0</v>
      </c>
      <c r="P230" s="125"/>
    </row>
    <row r="231" spans="1:16" x14ac:dyDescent="0.25">
      <c r="A231" s="27" t="s">
        <v>429</v>
      </c>
      <c r="B231" s="27" t="s">
        <v>430</v>
      </c>
      <c r="C231" s="14">
        <v>3522.8999999999942</v>
      </c>
      <c r="D231" s="14">
        <v>16151.89</v>
      </c>
      <c r="E231" s="14">
        <v>7402.73</v>
      </c>
      <c r="F231" s="14">
        <v>14115.390000000001</v>
      </c>
      <c r="G231" s="14">
        <v>14474.3</v>
      </c>
      <c r="H231" s="14">
        <v>12707.619999999999</v>
      </c>
      <c r="I231" s="14">
        <v>12123.960000000001</v>
      </c>
      <c r="J231" s="14">
        <v>8881.2800000000007</v>
      </c>
      <c r="K231" s="14">
        <v>14908.33</v>
      </c>
      <c r="L231" s="14">
        <v>11179.37</v>
      </c>
      <c r="M231" s="14">
        <v>12141.06</v>
      </c>
      <c r="N231" s="14">
        <v>9336.64</v>
      </c>
      <c r="O231" s="26">
        <v>136945.46999999997</v>
      </c>
      <c r="P231" s="125"/>
    </row>
    <row r="232" spans="1:16" x14ac:dyDescent="0.25">
      <c r="A232" s="27" t="s">
        <v>431</v>
      </c>
      <c r="B232" s="27" t="s">
        <v>432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26">
        <v>0</v>
      </c>
      <c r="P232" s="125"/>
    </row>
    <row r="233" spans="1:16" x14ac:dyDescent="0.25">
      <c r="A233" s="27" t="s">
        <v>433</v>
      </c>
      <c r="B233" s="27" t="s">
        <v>434</v>
      </c>
      <c r="C233" s="12">
        <v>10417.76</v>
      </c>
      <c r="D233" s="12">
        <v>10880.83</v>
      </c>
      <c r="E233" s="12">
        <v>9907.15</v>
      </c>
      <c r="F233" s="12">
        <v>12906.41</v>
      </c>
      <c r="G233" s="12">
        <v>11560.039999999999</v>
      </c>
      <c r="H233" s="12">
        <v>10964.32</v>
      </c>
      <c r="I233" s="12">
        <v>10951.88</v>
      </c>
      <c r="J233" s="12">
        <v>9966.1</v>
      </c>
      <c r="K233" s="12">
        <v>12242.76</v>
      </c>
      <c r="L233" s="12">
        <v>12263.72</v>
      </c>
      <c r="M233" s="12">
        <v>11601.54</v>
      </c>
      <c r="N233" s="12">
        <v>-14976.35</v>
      </c>
      <c r="O233" s="26">
        <v>108686.16</v>
      </c>
      <c r="P233" s="125"/>
    </row>
    <row r="234" spans="1:16" x14ac:dyDescent="0.25">
      <c r="A234" s="27" t="s">
        <v>435</v>
      </c>
      <c r="B234" s="27" t="s">
        <v>436</v>
      </c>
      <c r="C234" s="12">
        <v>7695.46</v>
      </c>
      <c r="D234" s="12">
        <v>7680.35</v>
      </c>
      <c r="E234" s="12">
        <v>9574.7999999999993</v>
      </c>
      <c r="F234" s="12">
        <v>8797.6200000000008</v>
      </c>
      <c r="G234" s="12">
        <v>7829.31</v>
      </c>
      <c r="H234" s="12">
        <v>7869.31</v>
      </c>
      <c r="I234" s="12">
        <v>7949.17</v>
      </c>
      <c r="J234" s="12">
        <v>9235.4500000000007</v>
      </c>
      <c r="K234" s="12">
        <v>8633.17</v>
      </c>
      <c r="L234" s="12">
        <v>8806.6200000000008</v>
      </c>
      <c r="M234" s="12">
        <v>8732.59</v>
      </c>
      <c r="N234" s="12">
        <v>8155.51</v>
      </c>
      <c r="O234" s="26">
        <v>100959.35999999999</v>
      </c>
      <c r="P234" s="125"/>
    </row>
    <row r="235" spans="1:16" x14ac:dyDescent="0.25">
      <c r="A235" s="27" t="s">
        <v>437</v>
      </c>
      <c r="B235" s="27" t="s">
        <v>438</v>
      </c>
      <c r="C235" s="14">
        <v>27542.880000000001</v>
      </c>
      <c r="D235" s="14">
        <v>27862.04</v>
      </c>
      <c r="E235" s="14">
        <v>27884.53</v>
      </c>
      <c r="F235" s="14">
        <v>30905.84</v>
      </c>
      <c r="G235" s="14">
        <v>28252.61</v>
      </c>
      <c r="H235" s="14">
        <v>27451.15</v>
      </c>
      <c r="I235" s="14">
        <v>27943.64</v>
      </c>
      <c r="J235" s="14">
        <v>27768.59</v>
      </c>
      <c r="K235" s="14">
        <v>30040.51</v>
      </c>
      <c r="L235" s="14">
        <v>30702.47</v>
      </c>
      <c r="M235" s="14">
        <v>31431.77</v>
      </c>
      <c r="N235" s="14">
        <v>55068.35</v>
      </c>
      <c r="O235" s="26">
        <v>372854.38</v>
      </c>
      <c r="P235" s="125"/>
    </row>
    <row r="236" spans="1:16" x14ac:dyDescent="0.25">
      <c r="A236" s="27" t="s">
        <v>439</v>
      </c>
      <c r="B236" s="27" t="s">
        <v>440</v>
      </c>
      <c r="C236" s="12">
        <v>14589.47</v>
      </c>
      <c r="D236" s="12">
        <v>21535.7</v>
      </c>
      <c r="E236" s="12">
        <v>40210.14</v>
      </c>
      <c r="F236" s="12">
        <v>25518.41</v>
      </c>
      <c r="G236" s="12">
        <v>25174.51</v>
      </c>
      <c r="H236" s="12">
        <v>18356.189999999999</v>
      </c>
      <c r="I236" s="12">
        <v>18312.82</v>
      </c>
      <c r="J236" s="12">
        <v>17839.310000000001</v>
      </c>
      <c r="K236" s="12">
        <v>20269.93</v>
      </c>
      <c r="L236" s="12">
        <v>20400.43</v>
      </c>
      <c r="M236" s="12">
        <v>20052.560000000001</v>
      </c>
      <c r="N236" s="12">
        <v>19313.189999999999</v>
      </c>
      <c r="O236" s="26">
        <v>261572.65999999997</v>
      </c>
      <c r="P236" s="125"/>
    </row>
    <row r="237" spans="1:16" x14ac:dyDescent="0.25">
      <c r="A237" s="27" t="s">
        <v>441</v>
      </c>
      <c r="B237" s="27" t="s">
        <v>442</v>
      </c>
      <c r="C237" s="12">
        <v>4402.95</v>
      </c>
      <c r="D237" s="12">
        <v>5554.37</v>
      </c>
      <c r="E237" s="12">
        <v>8072.54</v>
      </c>
      <c r="F237" s="12">
        <v>3737.78</v>
      </c>
      <c r="G237" s="12">
        <v>3821.93</v>
      </c>
      <c r="H237" s="12">
        <v>4032.21</v>
      </c>
      <c r="I237" s="12">
        <v>3788.99</v>
      </c>
      <c r="J237" s="12">
        <v>4562.1400000000003</v>
      </c>
      <c r="K237" s="12">
        <v>5570.42</v>
      </c>
      <c r="L237" s="12">
        <v>4887.05</v>
      </c>
      <c r="M237" s="12">
        <v>4838.53</v>
      </c>
      <c r="N237" s="12">
        <v>6625.25</v>
      </c>
      <c r="O237" s="26">
        <v>59894.159999999996</v>
      </c>
      <c r="P237" s="125"/>
    </row>
    <row r="238" spans="1:16" x14ac:dyDescent="0.25">
      <c r="A238" s="27" t="s">
        <v>443</v>
      </c>
      <c r="B238" s="27" t="s">
        <v>444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26">
        <v>0</v>
      </c>
      <c r="P238" s="125"/>
    </row>
    <row r="239" spans="1:16" x14ac:dyDescent="0.25">
      <c r="A239" s="27" t="s">
        <v>445</v>
      </c>
      <c r="B239" s="27" t="s">
        <v>446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26">
        <v>0</v>
      </c>
      <c r="P239" s="125"/>
    </row>
    <row r="240" spans="1:16" x14ac:dyDescent="0.25">
      <c r="A240" s="27" t="s">
        <v>447</v>
      </c>
      <c r="B240" s="27" t="s">
        <v>448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26">
        <v>0</v>
      </c>
      <c r="P240" s="125"/>
    </row>
    <row r="241" spans="1:16" x14ac:dyDescent="0.25">
      <c r="A241" s="27" t="s">
        <v>449</v>
      </c>
      <c r="B241" s="27" t="s">
        <v>450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26">
        <v>0</v>
      </c>
      <c r="P241" s="125"/>
    </row>
    <row r="242" spans="1:16" x14ac:dyDescent="0.25">
      <c r="A242" s="27" t="s">
        <v>451</v>
      </c>
      <c r="B242" s="27" t="s">
        <v>452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26">
        <v>0</v>
      </c>
      <c r="P242" s="125"/>
    </row>
    <row r="243" spans="1:16" x14ac:dyDescent="0.25">
      <c r="A243" s="27" t="s">
        <v>453</v>
      </c>
      <c r="B243" s="27" t="s">
        <v>454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26">
        <v>0</v>
      </c>
      <c r="P243" s="125"/>
    </row>
    <row r="244" spans="1:16" x14ac:dyDescent="0.25">
      <c r="A244" s="27" t="s">
        <v>455</v>
      </c>
      <c r="B244" s="27" t="s">
        <v>456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26">
        <v>0</v>
      </c>
      <c r="P244" s="125"/>
    </row>
    <row r="245" spans="1:16" x14ac:dyDescent="0.25">
      <c r="A245" s="27" t="s">
        <v>457</v>
      </c>
      <c r="B245" s="27" t="s">
        <v>458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26">
        <v>0</v>
      </c>
      <c r="P245" s="125"/>
    </row>
    <row r="246" spans="1:16" x14ac:dyDescent="0.25">
      <c r="A246" s="27" t="s">
        <v>459</v>
      </c>
      <c r="B246" s="27" t="s">
        <v>460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26">
        <v>0</v>
      </c>
      <c r="P246" s="125"/>
    </row>
    <row r="247" spans="1:16" x14ac:dyDescent="0.25">
      <c r="A247" s="27" t="s">
        <v>461</v>
      </c>
      <c r="B247" s="27" t="s">
        <v>462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26">
        <v>0</v>
      </c>
      <c r="P247" s="125"/>
    </row>
    <row r="248" spans="1:16" x14ac:dyDescent="0.25">
      <c r="A248" s="27" t="s">
        <v>463</v>
      </c>
      <c r="B248" s="27" t="s">
        <v>464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26">
        <v>0</v>
      </c>
      <c r="P248" s="125"/>
    </row>
    <row r="249" spans="1:16" x14ac:dyDescent="0.25">
      <c r="A249" s="27" t="s">
        <v>465</v>
      </c>
      <c r="B249" s="27" t="s">
        <v>466</v>
      </c>
      <c r="C249" s="12">
        <v>500</v>
      </c>
      <c r="D249" s="12">
        <v>8165.96</v>
      </c>
      <c r="E249" s="12">
        <v>15242.55</v>
      </c>
      <c r="F249" s="12">
        <v>0</v>
      </c>
      <c r="G249" s="12">
        <v>1027.3900000000001</v>
      </c>
      <c r="H249" s="12">
        <v>0</v>
      </c>
      <c r="I249" s="12">
        <v>4485.82</v>
      </c>
      <c r="J249" s="12">
        <v>878.23</v>
      </c>
      <c r="K249" s="12">
        <v>0</v>
      </c>
      <c r="L249" s="12">
        <v>6886.54</v>
      </c>
      <c r="M249" s="12">
        <v>7028.43</v>
      </c>
      <c r="N249" s="12">
        <v>-3743.48</v>
      </c>
      <c r="O249" s="26">
        <v>40471.439999999995</v>
      </c>
      <c r="P249" s="125"/>
    </row>
    <row r="250" spans="1:16" x14ac:dyDescent="0.25">
      <c r="A250" s="27" t="s">
        <v>467</v>
      </c>
      <c r="B250" s="27" t="s">
        <v>468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26">
        <v>0</v>
      </c>
      <c r="P250" s="125"/>
    </row>
    <row r="251" spans="1:16" x14ac:dyDescent="0.25">
      <c r="A251" s="27" t="s">
        <v>469</v>
      </c>
      <c r="B251" s="27" t="s">
        <v>470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26">
        <v>0</v>
      </c>
      <c r="P251" s="125"/>
    </row>
    <row r="252" spans="1:16" x14ac:dyDescent="0.25">
      <c r="A252" s="27" t="s">
        <v>471</v>
      </c>
      <c r="B252" s="27" t="s">
        <v>472</v>
      </c>
      <c r="C252" s="12">
        <v>5783.56</v>
      </c>
      <c r="D252" s="12">
        <v>6244.35</v>
      </c>
      <c r="E252" s="12">
        <v>4738.8</v>
      </c>
      <c r="F252" s="12">
        <v>2154.52</v>
      </c>
      <c r="G252" s="12">
        <v>2308.29</v>
      </c>
      <c r="H252" s="12">
        <v>3041.1800000000003</v>
      </c>
      <c r="I252" s="12">
        <v>1628.39</v>
      </c>
      <c r="J252" s="12">
        <v>1920.94</v>
      </c>
      <c r="K252" s="12">
        <v>1649.4</v>
      </c>
      <c r="L252" s="12">
        <v>2954.45</v>
      </c>
      <c r="M252" s="12">
        <v>3117.78</v>
      </c>
      <c r="N252" s="12">
        <v>1900.71</v>
      </c>
      <c r="O252" s="26">
        <v>37442.370000000003</v>
      </c>
      <c r="P252" s="125"/>
    </row>
    <row r="253" spans="1:16" x14ac:dyDescent="0.25">
      <c r="A253" s="24" t="s">
        <v>473</v>
      </c>
      <c r="B253" s="24" t="s">
        <v>474</v>
      </c>
      <c r="C253" s="28">
        <v>0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126"/>
    </row>
    <row r="254" spans="1:16" x14ac:dyDescent="0.25">
      <c r="A254" s="27" t="s">
        <v>475</v>
      </c>
      <c r="B254" s="27" t="s">
        <v>476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2"/>
      <c r="M254" s="12"/>
      <c r="N254" s="12"/>
      <c r="O254" s="26">
        <v>0</v>
      </c>
      <c r="P254" s="125"/>
    </row>
    <row r="255" spans="1:16" x14ac:dyDescent="0.25">
      <c r="A255" s="27" t="s">
        <v>477</v>
      </c>
      <c r="B255" s="27" t="s">
        <v>478</v>
      </c>
      <c r="C255" s="12"/>
      <c r="D255" s="12"/>
      <c r="E255" s="12"/>
      <c r="F255" s="16"/>
      <c r="G255" s="16"/>
      <c r="H255" s="16"/>
      <c r="I255" s="16"/>
      <c r="J255" s="16"/>
      <c r="K255" s="16"/>
      <c r="L255" s="12"/>
      <c r="M255" s="12"/>
      <c r="N255" s="12"/>
      <c r="O255" s="26">
        <v>0</v>
      </c>
      <c r="P255" s="125"/>
    </row>
    <row r="256" spans="1:16" x14ac:dyDescent="0.25">
      <c r="A256" s="27" t="s">
        <v>479</v>
      </c>
      <c r="B256" s="27" t="s">
        <v>480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2"/>
      <c r="M256" s="12"/>
      <c r="N256" s="12"/>
      <c r="O256" s="26">
        <v>0</v>
      </c>
      <c r="P256" s="125"/>
    </row>
    <row r="257" spans="1:16" x14ac:dyDescent="0.25">
      <c r="A257" s="27" t="s">
        <v>481</v>
      </c>
      <c r="B257" s="27" t="s">
        <v>482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2"/>
      <c r="M257" s="12"/>
      <c r="N257" s="12"/>
      <c r="O257" s="26">
        <v>0</v>
      </c>
      <c r="P257" s="125"/>
    </row>
    <row r="258" spans="1:16" x14ac:dyDescent="0.25">
      <c r="A258" s="24" t="s">
        <v>483</v>
      </c>
      <c r="B258" s="24" t="s">
        <v>484</v>
      </c>
      <c r="C258" s="12">
        <v>24574.23</v>
      </c>
      <c r="D258" s="12">
        <v>24574.23</v>
      </c>
      <c r="E258" s="12">
        <v>24574.23</v>
      </c>
      <c r="F258" s="12">
        <v>24574.23</v>
      </c>
      <c r="G258" s="12">
        <v>24574.23</v>
      </c>
      <c r="H258" s="12">
        <v>24574.23</v>
      </c>
      <c r="I258" s="12">
        <v>24614.5</v>
      </c>
      <c r="J258" s="12">
        <v>24643.77</v>
      </c>
      <c r="K258" s="12">
        <v>19393.79</v>
      </c>
      <c r="L258" s="12">
        <v>18868.77</v>
      </c>
      <c r="M258" s="31">
        <v>19578.8</v>
      </c>
      <c r="N258" s="12">
        <v>26984.84</v>
      </c>
      <c r="O258" s="26">
        <v>281529.84999999998</v>
      </c>
      <c r="P258" s="125"/>
    </row>
    <row r="259" spans="1:16" x14ac:dyDescent="0.25">
      <c r="A259" s="24" t="s">
        <v>485</v>
      </c>
      <c r="B259" s="24" t="s">
        <v>486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2"/>
      <c r="M259" s="12"/>
      <c r="N259" s="12"/>
      <c r="O259" s="26">
        <v>0</v>
      </c>
      <c r="P259" s="125"/>
    </row>
    <row r="260" spans="1:16" x14ac:dyDescent="0.25">
      <c r="A260" s="24" t="s">
        <v>487</v>
      </c>
      <c r="B260" s="24" t="s">
        <v>488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126"/>
    </row>
    <row r="261" spans="1:16" x14ac:dyDescent="0.25">
      <c r="A261" s="27" t="s">
        <v>489</v>
      </c>
      <c r="B261" s="27" t="s">
        <v>490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26">
        <v>0</v>
      </c>
      <c r="P261" s="125"/>
    </row>
    <row r="262" spans="1:16" x14ac:dyDescent="0.25">
      <c r="A262" s="27" t="s">
        <v>491</v>
      </c>
      <c r="B262" s="27" t="s">
        <v>492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26">
        <v>0</v>
      </c>
      <c r="P262" s="125"/>
    </row>
    <row r="263" spans="1:16" x14ac:dyDescent="0.25">
      <c r="A263" s="27" t="s">
        <v>493</v>
      </c>
      <c r="B263" s="27" t="s">
        <v>494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26">
        <v>0</v>
      </c>
      <c r="P263" s="125"/>
    </row>
    <row r="264" spans="1:16" x14ac:dyDescent="0.25">
      <c r="A264" s="27" t="s">
        <v>495</v>
      </c>
      <c r="B264" s="27" t="s">
        <v>496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26">
        <v>0</v>
      </c>
      <c r="P264" s="125"/>
    </row>
    <row r="265" spans="1:16" x14ac:dyDescent="0.25">
      <c r="A265" s="24" t="s">
        <v>497</v>
      </c>
      <c r="B265" s="24" t="s">
        <v>498</v>
      </c>
      <c r="C265" s="26">
        <v>92964.659999999989</v>
      </c>
      <c r="D265" s="26">
        <v>88466.7</v>
      </c>
      <c r="E265" s="26">
        <v>111946.06</v>
      </c>
      <c r="F265" s="26">
        <v>173005.87</v>
      </c>
      <c r="G265" s="26">
        <v>133671.48000000001</v>
      </c>
      <c r="H265" s="26">
        <v>131895.78</v>
      </c>
      <c r="I265" s="26">
        <v>126634.26</v>
      </c>
      <c r="J265" s="26">
        <v>139759.62</v>
      </c>
      <c r="K265" s="26">
        <v>128040.58</v>
      </c>
      <c r="L265" s="26">
        <v>130966.01</v>
      </c>
      <c r="M265" s="26">
        <v>147210.41</v>
      </c>
      <c r="N265" s="26">
        <v>141805.71</v>
      </c>
      <c r="O265" s="26">
        <v>1546367.14</v>
      </c>
      <c r="P265" s="125"/>
    </row>
    <row r="266" spans="1:16" x14ac:dyDescent="0.25">
      <c r="A266" s="27" t="s">
        <v>499</v>
      </c>
      <c r="B266" s="27" t="s">
        <v>500</v>
      </c>
      <c r="C266" s="12">
        <v>91595.04</v>
      </c>
      <c r="D266" s="12">
        <v>88316.7</v>
      </c>
      <c r="E266" s="12">
        <v>111101.78</v>
      </c>
      <c r="F266" s="12">
        <v>173005.87</v>
      </c>
      <c r="G266" s="12">
        <v>133671.48000000001</v>
      </c>
      <c r="H266" s="12">
        <v>131895.78</v>
      </c>
      <c r="I266" s="12">
        <v>126634.26</v>
      </c>
      <c r="J266" s="12">
        <v>139759.62</v>
      </c>
      <c r="K266" s="12">
        <v>128040.58</v>
      </c>
      <c r="L266" s="12">
        <v>130966.01</v>
      </c>
      <c r="M266" s="12">
        <v>147210.41</v>
      </c>
      <c r="N266" s="12">
        <v>141805.71</v>
      </c>
      <c r="O266" s="26">
        <v>1544003.24</v>
      </c>
      <c r="P266" s="125"/>
    </row>
    <row r="267" spans="1:16" x14ac:dyDescent="0.25">
      <c r="A267" s="27" t="s">
        <v>501</v>
      </c>
      <c r="B267" s="27" t="s">
        <v>502</v>
      </c>
      <c r="C267" s="12">
        <v>1369.62</v>
      </c>
      <c r="D267" s="12">
        <v>150</v>
      </c>
      <c r="E267" s="12">
        <v>844.28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26">
        <v>2363.8999999999996</v>
      </c>
      <c r="P267" s="125"/>
    </row>
    <row r="268" spans="1:16" x14ac:dyDescent="0.25">
      <c r="A268" s="24" t="s">
        <v>503</v>
      </c>
      <c r="B268" s="24" t="s">
        <v>504</v>
      </c>
      <c r="C268" s="28">
        <v>143501.25</v>
      </c>
      <c r="D268" s="28">
        <v>66360.62</v>
      </c>
      <c r="E268" s="28">
        <v>201557.56</v>
      </c>
      <c r="F268" s="28">
        <v>141854.62</v>
      </c>
      <c r="G268" s="28">
        <v>157356.65</v>
      </c>
      <c r="H268" s="28">
        <v>116367.77</v>
      </c>
      <c r="I268" s="28">
        <v>172025.76</v>
      </c>
      <c r="J268" s="28">
        <v>188773.07</v>
      </c>
      <c r="K268" s="28">
        <v>105107.46</v>
      </c>
      <c r="L268" s="28">
        <v>86770.94</v>
      </c>
      <c r="M268" s="28">
        <v>108042.98000000001</v>
      </c>
      <c r="N268" s="28">
        <v>125118.62</v>
      </c>
      <c r="O268" s="28">
        <v>1612837.2999999998</v>
      </c>
      <c r="P268" s="126"/>
    </row>
    <row r="269" spans="1:16" x14ac:dyDescent="0.25">
      <c r="A269" s="27" t="s">
        <v>505</v>
      </c>
      <c r="B269" s="27" t="s">
        <v>506</v>
      </c>
      <c r="C269" s="15"/>
      <c r="D269" s="15"/>
      <c r="E269" s="15"/>
      <c r="F269" s="15"/>
      <c r="G269" s="15"/>
      <c r="H269" s="15"/>
      <c r="I269" s="15"/>
      <c r="J269" s="15"/>
      <c r="K269" s="15"/>
      <c r="L269" s="14"/>
      <c r="M269" s="14"/>
      <c r="N269" s="14"/>
      <c r="O269" s="26">
        <v>0</v>
      </c>
      <c r="P269" s="125"/>
    </row>
    <row r="270" spans="1:16" x14ac:dyDescent="0.25">
      <c r="A270" s="27" t="s">
        <v>507</v>
      </c>
      <c r="B270" s="27" t="s">
        <v>508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2"/>
      <c r="M270" s="12"/>
      <c r="N270" s="12"/>
      <c r="O270" s="26">
        <v>0</v>
      </c>
      <c r="P270" s="125"/>
    </row>
    <row r="271" spans="1:16" x14ac:dyDescent="0.25">
      <c r="A271" s="27" t="s">
        <v>509</v>
      </c>
      <c r="B271" s="27" t="s">
        <v>510</v>
      </c>
      <c r="C271" s="12">
        <v>117514.84</v>
      </c>
      <c r="D271" s="12">
        <v>45808.01</v>
      </c>
      <c r="E271" s="12">
        <v>184187.88</v>
      </c>
      <c r="F271" s="12">
        <v>114500.91</v>
      </c>
      <c r="G271" s="12">
        <v>138768.24</v>
      </c>
      <c r="H271" s="12">
        <v>106127.72</v>
      </c>
      <c r="I271" s="12">
        <v>154361.63</v>
      </c>
      <c r="J271" s="12">
        <v>154464.48000000001</v>
      </c>
      <c r="K271" s="12">
        <v>95967.19</v>
      </c>
      <c r="L271" s="12">
        <v>79209.67</v>
      </c>
      <c r="M271" s="12">
        <v>101571.71</v>
      </c>
      <c r="N271" s="12">
        <v>96661.55</v>
      </c>
      <c r="O271" s="26">
        <v>1389143.8299999998</v>
      </c>
      <c r="P271" s="125"/>
    </row>
    <row r="272" spans="1:16" x14ac:dyDescent="0.25">
      <c r="A272" s="27" t="s">
        <v>511</v>
      </c>
      <c r="B272" s="30" t="s">
        <v>512</v>
      </c>
      <c r="C272" s="12">
        <v>25986.41</v>
      </c>
      <c r="D272" s="12">
        <v>20552.61</v>
      </c>
      <c r="E272" s="12">
        <v>17369.68</v>
      </c>
      <c r="F272" s="14">
        <v>27353.71</v>
      </c>
      <c r="G272" s="12">
        <v>18588.41</v>
      </c>
      <c r="H272" s="12">
        <v>10240.050000000001</v>
      </c>
      <c r="I272" s="12">
        <v>17664.13</v>
      </c>
      <c r="J272" s="12">
        <v>34308.589999999997</v>
      </c>
      <c r="K272" s="12">
        <v>9140.27</v>
      </c>
      <c r="L272" s="12">
        <v>7561.27</v>
      </c>
      <c r="M272" s="12">
        <v>6471.27</v>
      </c>
      <c r="N272" s="12">
        <v>28457.07</v>
      </c>
      <c r="O272" s="26">
        <v>223693.46999999997</v>
      </c>
      <c r="P272" s="125"/>
    </row>
    <row r="273" spans="1:16" x14ac:dyDescent="0.25">
      <c r="A273" s="29" t="s">
        <v>513</v>
      </c>
      <c r="B273" s="29" t="s">
        <v>514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26">
        <v>0</v>
      </c>
      <c r="P273" s="125"/>
    </row>
    <row r="274" spans="1:16" x14ac:dyDescent="0.25">
      <c r="A274" s="29" t="s">
        <v>515</v>
      </c>
      <c r="B274" s="24" t="s">
        <v>516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26">
        <v>0</v>
      </c>
      <c r="P274" s="125"/>
    </row>
    <row r="275" spans="1:16" x14ac:dyDescent="0.25">
      <c r="A275" s="24" t="s">
        <v>517</v>
      </c>
      <c r="B275" s="24" t="s">
        <v>518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2"/>
      <c r="M275" s="12"/>
      <c r="N275" s="12"/>
      <c r="O275" s="26">
        <v>0</v>
      </c>
      <c r="P275" s="125"/>
    </row>
    <row r="276" spans="1:16" x14ac:dyDescent="0.25">
      <c r="A276" s="24" t="s">
        <v>519</v>
      </c>
      <c r="B276" s="24" t="s">
        <v>520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2"/>
      <c r="M276" s="12"/>
      <c r="N276" s="12"/>
      <c r="O276" s="26">
        <v>0</v>
      </c>
      <c r="P276" s="125"/>
    </row>
    <row r="277" spans="1:16" x14ac:dyDescent="0.25">
      <c r="A277" s="24" t="s">
        <v>521</v>
      </c>
      <c r="B277" s="24" t="s">
        <v>522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2"/>
      <c r="M277" s="12"/>
      <c r="N277" s="12"/>
      <c r="O277" s="26">
        <v>0</v>
      </c>
      <c r="P277" s="125"/>
    </row>
    <row r="278" spans="1:16" x14ac:dyDescent="0.25">
      <c r="A278" s="24" t="s">
        <v>523</v>
      </c>
      <c r="B278" s="24" t="s">
        <v>524</v>
      </c>
      <c r="C278" s="28">
        <v>49806.65</v>
      </c>
      <c r="D278" s="28">
        <v>52602.13</v>
      </c>
      <c r="E278" s="28">
        <v>84929.85</v>
      </c>
      <c r="F278" s="28">
        <v>84667.89</v>
      </c>
      <c r="G278" s="28">
        <v>57582.079999999994</v>
      </c>
      <c r="H278" s="28">
        <v>64384.810000000005</v>
      </c>
      <c r="I278" s="28">
        <v>71246.139999999985</v>
      </c>
      <c r="J278" s="28">
        <v>69742.460000000006</v>
      </c>
      <c r="K278" s="28">
        <v>63261.369999999995</v>
      </c>
      <c r="L278" s="28">
        <v>62773.72</v>
      </c>
      <c r="M278" s="28">
        <v>83226.500000000015</v>
      </c>
      <c r="N278" s="28">
        <v>74322.950000000012</v>
      </c>
      <c r="O278" s="28">
        <v>818546.54999999993</v>
      </c>
      <c r="P278" s="126"/>
    </row>
    <row r="279" spans="1:16" x14ac:dyDescent="0.25">
      <c r="A279" s="24" t="s">
        <v>525</v>
      </c>
      <c r="B279" s="24" t="s">
        <v>526</v>
      </c>
      <c r="C279" s="28">
        <v>47862.840000000004</v>
      </c>
      <c r="D279" s="28">
        <v>50152.31</v>
      </c>
      <c r="E279" s="28">
        <v>82013.060000000012</v>
      </c>
      <c r="F279" s="28">
        <v>82266.3</v>
      </c>
      <c r="G279" s="28">
        <v>54747.439999999995</v>
      </c>
      <c r="H279" s="28">
        <v>61622.62</v>
      </c>
      <c r="I279" s="28">
        <v>68467.349999999991</v>
      </c>
      <c r="J279" s="28">
        <v>66959.58</v>
      </c>
      <c r="K279" s="28">
        <v>61154.829999999994</v>
      </c>
      <c r="L279" s="28">
        <v>60331.270000000004</v>
      </c>
      <c r="M279" s="28">
        <v>80807.930000000008</v>
      </c>
      <c r="N279" s="28">
        <v>71984.38</v>
      </c>
      <c r="O279" s="28">
        <v>788369.90999999992</v>
      </c>
      <c r="P279" s="126"/>
    </row>
    <row r="280" spans="1:16" x14ac:dyDescent="0.25">
      <c r="A280" s="24" t="s">
        <v>527</v>
      </c>
      <c r="B280" s="24" t="s">
        <v>528</v>
      </c>
      <c r="C280" s="28">
        <v>0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126"/>
    </row>
    <row r="281" spans="1:16" x14ac:dyDescent="0.25">
      <c r="A281" s="27" t="s">
        <v>529</v>
      </c>
      <c r="B281" s="27" t="s">
        <v>530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26">
        <v>0</v>
      </c>
      <c r="P281" s="125"/>
    </row>
    <row r="282" spans="1:16" x14ac:dyDescent="0.25">
      <c r="A282" s="27" t="s">
        <v>531</v>
      </c>
      <c r="B282" s="27" t="s">
        <v>438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26">
        <v>0</v>
      </c>
      <c r="P282" s="125"/>
    </row>
    <row r="283" spans="1:16" x14ac:dyDescent="0.25">
      <c r="A283" s="24" t="s">
        <v>532</v>
      </c>
      <c r="B283" s="24" t="s">
        <v>533</v>
      </c>
      <c r="C283" s="28">
        <v>32025.420000000006</v>
      </c>
      <c r="D283" s="28">
        <v>43284.19</v>
      </c>
      <c r="E283" s="28">
        <v>57249.22</v>
      </c>
      <c r="F283" s="28">
        <v>63365.89</v>
      </c>
      <c r="G283" s="28">
        <v>42568.68</v>
      </c>
      <c r="H283" s="28">
        <v>48031.9</v>
      </c>
      <c r="I283" s="28">
        <v>48946.82</v>
      </c>
      <c r="J283" s="28">
        <v>49737.53</v>
      </c>
      <c r="K283" s="28">
        <v>40141.56</v>
      </c>
      <c r="L283" s="28">
        <v>41281.19</v>
      </c>
      <c r="M283" s="28">
        <v>61622.83</v>
      </c>
      <c r="N283" s="28">
        <v>53647.119999999995</v>
      </c>
      <c r="O283" s="28">
        <v>581902.35</v>
      </c>
      <c r="P283" s="126"/>
    </row>
    <row r="284" spans="1:16" x14ac:dyDescent="0.25">
      <c r="A284" s="27" t="s">
        <v>534</v>
      </c>
      <c r="B284" s="27" t="s">
        <v>424</v>
      </c>
      <c r="C284" s="12">
        <v>17542</v>
      </c>
      <c r="D284" s="12">
        <v>16392.02</v>
      </c>
      <c r="E284" s="12">
        <v>11656.25</v>
      </c>
      <c r="F284" s="12">
        <v>22739.62</v>
      </c>
      <c r="G284" s="12">
        <v>17946.46</v>
      </c>
      <c r="H284" s="12">
        <v>10688.29</v>
      </c>
      <c r="I284" s="12">
        <v>17643.63</v>
      </c>
      <c r="J284" s="12">
        <v>17644.63</v>
      </c>
      <c r="K284" s="12">
        <v>17644.93</v>
      </c>
      <c r="L284" s="12">
        <v>12301.12</v>
      </c>
      <c r="M284" s="12">
        <v>17644.93</v>
      </c>
      <c r="N284" s="12">
        <v>16954.240000000002</v>
      </c>
      <c r="O284" s="26">
        <v>196798.12</v>
      </c>
      <c r="P284" s="125"/>
    </row>
    <row r="285" spans="1:16" x14ac:dyDescent="0.25">
      <c r="A285" s="27" t="s">
        <v>535</v>
      </c>
      <c r="B285" s="27" t="s">
        <v>426</v>
      </c>
      <c r="C285" s="14"/>
      <c r="D285" s="14"/>
      <c r="E285" s="14"/>
      <c r="F285" s="14"/>
      <c r="G285" s="14"/>
      <c r="H285" s="14"/>
      <c r="I285" s="14"/>
      <c r="J285" s="15"/>
      <c r="K285" s="15"/>
      <c r="L285" s="14"/>
      <c r="M285" s="14"/>
      <c r="N285" s="14"/>
      <c r="O285" s="26">
        <v>0</v>
      </c>
      <c r="P285" s="125"/>
    </row>
    <row r="286" spans="1:16" x14ac:dyDescent="0.25">
      <c r="A286" s="27" t="s">
        <v>536</v>
      </c>
      <c r="B286" s="27" t="s">
        <v>428</v>
      </c>
      <c r="C286" s="14"/>
      <c r="D286" s="14"/>
      <c r="E286" s="14"/>
      <c r="F286" s="14"/>
      <c r="G286" s="14"/>
      <c r="H286" s="14"/>
      <c r="I286" s="14"/>
      <c r="J286" s="15"/>
      <c r="K286" s="15"/>
      <c r="L286" s="14"/>
      <c r="M286" s="14"/>
      <c r="N286" s="14"/>
      <c r="O286" s="26">
        <v>0</v>
      </c>
      <c r="P286" s="125"/>
    </row>
    <row r="287" spans="1:16" x14ac:dyDescent="0.25">
      <c r="A287" s="27" t="s">
        <v>537</v>
      </c>
      <c r="B287" s="27" t="s">
        <v>430</v>
      </c>
      <c r="C287" s="14">
        <v>2475.0300000000061</v>
      </c>
      <c r="D287" s="14">
        <v>2317.13</v>
      </c>
      <c r="E287" s="14">
        <v>1739.6400000000003</v>
      </c>
      <c r="F287" s="14">
        <v>4501.47</v>
      </c>
      <c r="G287" s="14">
        <v>2832.53</v>
      </c>
      <c r="H287" s="14">
        <v>-660.30999999999949</v>
      </c>
      <c r="I287" s="14">
        <v>2662.83</v>
      </c>
      <c r="J287" s="14">
        <v>2662.83</v>
      </c>
      <c r="K287" s="14">
        <v>2663.71</v>
      </c>
      <c r="L287" s="14">
        <v>110.38</v>
      </c>
      <c r="M287" s="14">
        <v>2662.86</v>
      </c>
      <c r="N287" s="14">
        <v>2333.02</v>
      </c>
      <c r="O287" s="26">
        <v>26301.12000000001</v>
      </c>
      <c r="P287" s="125"/>
    </row>
    <row r="288" spans="1:16" x14ac:dyDescent="0.25">
      <c r="A288" s="27" t="s">
        <v>538</v>
      </c>
      <c r="B288" s="27" t="s">
        <v>432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26">
        <v>0</v>
      </c>
      <c r="P288" s="125"/>
    </row>
    <row r="289" spans="1:16" x14ac:dyDescent="0.25">
      <c r="A289" s="27" t="s">
        <v>539</v>
      </c>
      <c r="B289" s="27" t="s">
        <v>434</v>
      </c>
      <c r="C289" s="12">
        <v>2045.04</v>
      </c>
      <c r="D289" s="12">
        <v>1927.33</v>
      </c>
      <c r="E289" s="12">
        <v>2033.79</v>
      </c>
      <c r="F289" s="12">
        <v>3201.2299999999996</v>
      </c>
      <c r="G289" s="12">
        <v>2124.4</v>
      </c>
      <c r="H289" s="12">
        <v>1997.14</v>
      </c>
      <c r="I289" s="12">
        <v>1997.15</v>
      </c>
      <c r="J289" s="12">
        <v>1997.11</v>
      </c>
      <c r="K289" s="12">
        <v>1997.5</v>
      </c>
      <c r="L289" s="12">
        <v>1997.15</v>
      </c>
      <c r="M289" s="12">
        <v>1997.15</v>
      </c>
      <c r="N289" s="12">
        <v>-2912.43</v>
      </c>
      <c r="O289" s="26">
        <v>20402.560000000001</v>
      </c>
      <c r="P289" s="125"/>
    </row>
    <row r="290" spans="1:16" x14ac:dyDescent="0.25">
      <c r="A290" s="27" t="s">
        <v>540</v>
      </c>
      <c r="B290" s="27" t="s">
        <v>436</v>
      </c>
      <c r="C290" s="12">
        <v>1459.45</v>
      </c>
      <c r="D290" s="12">
        <v>1441.94</v>
      </c>
      <c r="E290" s="12">
        <v>1472.58</v>
      </c>
      <c r="F290" s="12">
        <v>1920.21</v>
      </c>
      <c r="G290" s="12">
        <v>1411.55</v>
      </c>
      <c r="H290" s="12">
        <v>1597.08</v>
      </c>
      <c r="I290" s="12">
        <v>1411.55</v>
      </c>
      <c r="J290" s="12">
        <v>1411.55</v>
      </c>
      <c r="K290" s="12">
        <v>1411.57</v>
      </c>
      <c r="L290" s="12">
        <v>1554.06</v>
      </c>
      <c r="M290" s="12">
        <v>1411.57</v>
      </c>
      <c r="N290" s="12">
        <v>1429.98</v>
      </c>
      <c r="O290" s="26">
        <v>17933.09</v>
      </c>
      <c r="P290" s="125"/>
    </row>
    <row r="291" spans="1:16" x14ac:dyDescent="0.25">
      <c r="A291" s="27" t="s">
        <v>541</v>
      </c>
      <c r="B291" s="27" t="s">
        <v>438</v>
      </c>
      <c r="C291" s="12">
        <v>5076.03</v>
      </c>
      <c r="D291" s="12">
        <v>5216.3</v>
      </c>
      <c r="E291" s="12">
        <v>5121.71</v>
      </c>
      <c r="F291" s="12">
        <v>7378.62</v>
      </c>
      <c r="G291" s="12">
        <v>5774.36</v>
      </c>
      <c r="H291" s="12">
        <v>6254.7</v>
      </c>
      <c r="I291" s="12">
        <v>5609.38</v>
      </c>
      <c r="J291" s="12">
        <v>5609.38</v>
      </c>
      <c r="K291" s="12">
        <v>5609.47</v>
      </c>
      <c r="L291" s="12">
        <v>6105.02</v>
      </c>
      <c r="M291" s="12">
        <v>5609.47</v>
      </c>
      <c r="N291" s="12">
        <v>10582.97</v>
      </c>
      <c r="O291" s="26">
        <v>73947.41</v>
      </c>
      <c r="P291" s="125"/>
    </row>
    <row r="292" spans="1:16" x14ac:dyDescent="0.25">
      <c r="A292" s="27" t="s">
        <v>542</v>
      </c>
      <c r="B292" s="27" t="s">
        <v>440</v>
      </c>
      <c r="C292" s="12">
        <v>1864.8600000000001</v>
      </c>
      <c r="D292" s="12">
        <v>2710.18</v>
      </c>
      <c r="E292" s="12">
        <v>3677.86</v>
      </c>
      <c r="F292" s="12">
        <v>3805.78</v>
      </c>
      <c r="G292" s="12">
        <v>3762.49</v>
      </c>
      <c r="H292" s="12">
        <v>2743.81</v>
      </c>
      <c r="I292" s="12">
        <v>2910.42</v>
      </c>
      <c r="J292" s="12">
        <v>2666.43</v>
      </c>
      <c r="K292" s="12">
        <v>3030.07</v>
      </c>
      <c r="L292" s="12">
        <v>3049.57</v>
      </c>
      <c r="M292" s="12">
        <v>2997.44</v>
      </c>
      <c r="N292" s="12">
        <v>2886.81</v>
      </c>
      <c r="O292" s="26">
        <v>36105.72</v>
      </c>
      <c r="P292" s="125"/>
    </row>
    <row r="293" spans="1:16" x14ac:dyDescent="0.25">
      <c r="A293" s="27" t="s">
        <v>543</v>
      </c>
      <c r="B293" s="27" t="s">
        <v>442</v>
      </c>
      <c r="C293" s="12">
        <v>208.16</v>
      </c>
      <c r="D293" s="12">
        <v>119.32</v>
      </c>
      <c r="E293" s="12">
        <v>886.63</v>
      </c>
      <c r="F293" s="12">
        <v>1006.33</v>
      </c>
      <c r="G293" s="12">
        <v>1265.8800000000001</v>
      </c>
      <c r="H293" s="12">
        <v>924.14</v>
      </c>
      <c r="I293" s="12">
        <v>771.68</v>
      </c>
      <c r="J293" s="12">
        <v>624.59</v>
      </c>
      <c r="K293" s="12">
        <v>606.30999999999995</v>
      </c>
      <c r="L293" s="12">
        <v>522.55999999999995</v>
      </c>
      <c r="M293" s="12">
        <v>483.45</v>
      </c>
      <c r="N293" s="12">
        <v>635.69000000000005</v>
      </c>
      <c r="O293" s="26">
        <v>8054.74</v>
      </c>
      <c r="P293" s="125"/>
    </row>
    <row r="294" spans="1:16" x14ac:dyDescent="0.25">
      <c r="A294" s="27" t="s">
        <v>544</v>
      </c>
      <c r="B294" s="27" t="s">
        <v>444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2"/>
      <c r="M294" s="12"/>
      <c r="N294" s="12"/>
      <c r="O294" s="26">
        <v>0</v>
      </c>
      <c r="P294" s="125"/>
    </row>
    <row r="295" spans="1:16" x14ac:dyDescent="0.25">
      <c r="A295" s="27" t="s">
        <v>545</v>
      </c>
      <c r="B295" s="27" t="s">
        <v>446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2"/>
      <c r="M295" s="12"/>
      <c r="N295" s="12"/>
      <c r="O295" s="26">
        <v>0</v>
      </c>
      <c r="P295" s="125"/>
    </row>
    <row r="296" spans="1:16" x14ac:dyDescent="0.25">
      <c r="A296" s="27" t="s">
        <v>546</v>
      </c>
      <c r="B296" s="27" t="s">
        <v>448</v>
      </c>
      <c r="C296" s="19">
        <v>1354.85</v>
      </c>
      <c r="D296" s="32">
        <v>0</v>
      </c>
      <c r="E296" s="32">
        <v>0</v>
      </c>
      <c r="F296" s="32">
        <v>0</v>
      </c>
      <c r="G296" s="32">
        <v>0</v>
      </c>
      <c r="H296" s="32">
        <v>340.39</v>
      </c>
      <c r="I296" s="32">
        <v>298.85000000000002</v>
      </c>
      <c r="J296" s="32">
        <v>1479.68</v>
      </c>
      <c r="K296" s="32">
        <v>0</v>
      </c>
      <c r="L296" s="12">
        <v>0</v>
      </c>
      <c r="M296" s="12">
        <v>553.04999999999995</v>
      </c>
      <c r="N296" s="12">
        <v>222.01</v>
      </c>
      <c r="O296" s="26">
        <v>4248.83</v>
      </c>
      <c r="P296" s="125"/>
    </row>
    <row r="297" spans="1:16" x14ac:dyDescent="0.25">
      <c r="A297" s="27" t="s">
        <v>547</v>
      </c>
      <c r="B297" s="27" t="s">
        <v>450</v>
      </c>
      <c r="C297" s="16"/>
      <c r="D297" s="16"/>
      <c r="E297" s="16"/>
      <c r="F297" s="16"/>
      <c r="G297" s="16"/>
      <c r="H297" s="16"/>
      <c r="I297" s="16"/>
      <c r="J297" s="16"/>
      <c r="K297" s="32"/>
      <c r="L297" s="12"/>
      <c r="M297" s="12"/>
      <c r="N297" s="12"/>
      <c r="O297" s="26">
        <v>0</v>
      </c>
      <c r="P297" s="125"/>
    </row>
    <row r="298" spans="1:16" x14ac:dyDescent="0.25">
      <c r="A298" s="27" t="s">
        <v>548</v>
      </c>
      <c r="B298" s="27" t="s">
        <v>452</v>
      </c>
      <c r="C298" s="12">
        <v>0</v>
      </c>
      <c r="D298" s="12">
        <v>0</v>
      </c>
      <c r="E298" s="12">
        <v>706.1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9">
        <v>0</v>
      </c>
      <c r="L298" s="12">
        <v>0</v>
      </c>
      <c r="M298" s="12">
        <v>396.25</v>
      </c>
      <c r="N298" s="12">
        <v>387.5</v>
      </c>
      <c r="O298" s="26">
        <v>1489.85</v>
      </c>
      <c r="P298" s="125"/>
    </row>
    <row r="299" spans="1:16" x14ac:dyDescent="0.25">
      <c r="A299" s="27" t="s">
        <v>549</v>
      </c>
      <c r="B299" s="27" t="s">
        <v>454</v>
      </c>
      <c r="C299" s="12"/>
      <c r="D299" s="12"/>
      <c r="E299" s="12"/>
      <c r="F299" s="12"/>
      <c r="G299" s="12"/>
      <c r="H299" s="12"/>
      <c r="I299" s="12"/>
      <c r="J299" s="16"/>
      <c r="K299" s="32"/>
      <c r="L299" s="12"/>
      <c r="M299" s="12"/>
      <c r="N299" s="12"/>
      <c r="O299" s="26">
        <v>0</v>
      </c>
      <c r="P299" s="125"/>
    </row>
    <row r="300" spans="1:16" x14ac:dyDescent="0.25">
      <c r="A300" s="27" t="s">
        <v>550</v>
      </c>
      <c r="B300" s="27" t="s">
        <v>456</v>
      </c>
      <c r="C300" s="12">
        <v>0</v>
      </c>
      <c r="D300" s="12">
        <v>8423.9699999999993</v>
      </c>
      <c r="E300" s="12">
        <v>0</v>
      </c>
      <c r="F300" s="12">
        <v>0</v>
      </c>
      <c r="G300" s="12">
        <v>315.01</v>
      </c>
      <c r="H300" s="12">
        <v>0</v>
      </c>
      <c r="I300" s="12">
        <v>0</v>
      </c>
      <c r="J300" s="32">
        <v>0</v>
      </c>
      <c r="K300" s="32">
        <v>0</v>
      </c>
      <c r="L300" s="12">
        <v>0</v>
      </c>
      <c r="M300" s="12">
        <v>0</v>
      </c>
      <c r="N300" s="12">
        <v>0</v>
      </c>
      <c r="O300" s="26">
        <v>8738.98</v>
      </c>
      <c r="P300" s="125"/>
    </row>
    <row r="301" spans="1:16" x14ac:dyDescent="0.25">
      <c r="A301" s="27" t="s">
        <v>551</v>
      </c>
      <c r="B301" s="27" t="s">
        <v>552</v>
      </c>
      <c r="C301" s="14">
        <v>0</v>
      </c>
      <c r="D301" s="14">
        <v>4736</v>
      </c>
      <c r="E301" s="14">
        <v>29954.66</v>
      </c>
      <c r="F301" s="14">
        <v>18812.629999999997</v>
      </c>
      <c r="G301" s="14">
        <v>7136</v>
      </c>
      <c r="H301" s="14">
        <v>24146.66</v>
      </c>
      <c r="I301" s="14">
        <v>15641.33</v>
      </c>
      <c r="J301" s="14">
        <v>15641.33</v>
      </c>
      <c r="K301" s="14">
        <v>7178</v>
      </c>
      <c r="L301" s="14">
        <v>15641.33</v>
      </c>
      <c r="M301" s="14">
        <v>27866.66</v>
      </c>
      <c r="N301" s="14">
        <v>21127.33</v>
      </c>
      <c r="O301" s="26">
        <v>187881.93</v>
      </c>
      <c r="P301" s="125"/>
    </row>
    <row r="302" spans="1:16" x14ac:dyDescent="0.25">
      <c r="A302" s="24" t="s">
        <v>553</v>
      </c>
      <c r="B302" s="24" t="s">
        <v>554</v>
      </c>
      <c r="C302" s="28">
        <v>3309.66</v>
      </c>
      <c r="D302" s="28">
        <v>4452.0999999999995</v>
      </c>
      <c r="E302" s="28">
        <v>7954.41</v>
      </c>
      <c r="F302" s="28">
        <v>14725.25</v>
      </c>
      <c r="G302" s="28">
        <v>7496.66</v>
      </c>
      <c r="H302" s="28">
        <v>10152.31</v>
      </c>
      <c r="I302" s="28">
        <v>14543.349999999999</v>
      </c>
      <c r="J302" s="28">
        <v>14777.7</v>
      </c>
      <c r="K302" s="28">
        <v>17041.09</v>
      </c>
      <c r="L302" s="28">
        <v>16272.489999999998</v>
      </c>
      <c r="M302" s="28">
        <v>12100.43</v>
      </c>
      <c r="N302" s="28">
        <v>10920.480000000001</v>
      </c>
      <c r="O302" s="28">
        <v>133745.93</v>
      </c>
      <c r="P302" s="126"/>
    </row>
    <row r="303" spans="1:16" x14ac:dyDescent="0.25">
      <c r="A303" s="27" t="s">
        <v>555</v>
      </c>
      <c r="B303" s="27" t="s">
        <v>556</v>
      </c>
      <c r="C303" s="12">
        <v>0</v>
      </c>
      <c r="D303" s="12">
        <v>0</v>
      </c>
      <c r="E303" s="12">
        <v>6974</v>
      </c>
      <c r="F303" s="12">
        <v>13948</v>
      </c>
      <c r="G303" s="12">
        <v>6974</v>
      </c>
      <c r="H303" s="12">
        <v>9219.67</v>
      </c>
      <c r="I303" s="12">
        <v>12899.06</v>
      </c>
      <c r="J303" s="12">
        <v>10716.78</v>
      </c>
      <c r="K303" s="12">
        <v>15169.73</v>
      </c>
      <c r="L303" s="12">
        <v>14769.06</v>
      </c>
      <c r="M303" s="12">
        <v>10716.18</v>
      </c>
      <c r="N303" s="12">
        <v>9219.67</v>
      </c>
      <c r="O303" s="26">
        <v>110606.14999999998</v>
      </c>
      <c r="P303" s="125"/>
    </row>
    <row r="304" spans="1:16" x14ac:dyDescent="0.25">
      <c r="A304" s="27" t="s">
        <v>557</v>
      </c>
      <c r="B304" s="27" t="s">
        <v>558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26">
        <v>0</v>
      </c>
      <c r="P304" s="125"/>
    </row>
    <row r="305" spans="1:16" x14ac:dyDescent="0.25">
      <c r="A305" s="27" t="s">
        <v>559</v>
      </c>
      <c r="B305" s="27" t="s">
        <v>560</v>
      </c>
      <c r="C305" s="14">
        <v>2309.4699999999998</v>
      </c>
      <c r="D305" s="14">
        <v>3717.58</v>
      </c>
      <c r="E305" s="14">
        <v>543.84</v>
      </c>
      <c r="F305" s="14">
        <v>0</v>
      </c>
      <c r="G305" s="14">
        <v>0</v>
      </c>
      <c r="H305" s="14">
        <v>535.29999999999995</v>
      </c>
      <c r="I305" s="14">
        <v>1286.1400000000001</v>
      </c>
      <c r="J305" s="14">
        <v>3119.49</v>
      </c>
      <c r="K305" s="14">
        <v>999.82</v>
      </c>
      <c r="L305" s="14">
        <v>558.48</v>
      </c>
      <c r="M305" s="14">
        <v>448.52</v>
      </c>
      <c r="N305" s="14">
        <v>758.2</v>
      </c>
      <c r="O305" s="26">
        <v>14276.84</v>
      </c>
      <c r="P305" s="125"/>
    </row>
    <row r="306" spans="1:16" x14ac:dyDescent="0.25">
      <c r="A306" s="27" t="s">
        <v>561</v>
      </c>
      <c r="B306" s="27" t="s">
        <v>562</v>
      </c>
      <c r="C306" s="12">
        <v>642.04</v>
      </c>
      <c r="D306" s="12">
        <v>376.37</v>
      </c>
      <c r="E306" s="12">
        <v>436.57</v>
      </c>
      <c r="F306" s="12">
        <v>419.1</v>
      </c>
      <c r="G306" s="12">
        <v>164.51</v>
      </c>
      <c r="H306" s="12">
        <v>397.34</v>
      </c>
      <c r="I306" s="12">
        <v>0</v>
      </c>
      <c r="J306" s="12">
        <v>583.28</v>
      </c>
      <c r="K306" s="12">
        <v>513.39</v>
      </c>
      <c r="L306" s="12">
        <v>586.79999999999995</v>
      </c>
      <c r="M306" s="12">
        <v>577.58000000000004</v>
      </c>
      <c r="N306" s="12">
        <v>544.46</v>
      </c>
      <c r="O306" s="26">
        <v>5241.4399999999996</v>
      </c>
      <c r="P306" s="125"/>
    </row>
    <row r="307" spans="1:16" x14ac:dyDescent="0.25">
      <c r="A307" s="27" t="s">
        <v>563</v>
      </c>
      <c r="B307" s="27" t="s">
        <v>564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26">
        <v>0</v>
      </c>
      <c r="P307" s="125"/>
    </row>
    <row r="308" spans="1:16" x14ac:dyDescent="0.25">
      <c r="A308" s="27" t="s">
        <v>565</v>
      </c>
      <c r="B308" s="27" t="s">
        <v>476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26">
        <v>0</v>
      </c>
      <c r="P308" s="125"/>
    </row>
    <row r="309" spans="1:16" x14ac:dyDescent="0.25">
      <c r="A309" s="27" t="s">
        <v>566</v>
      </c>
      <c r="B309" s="27" t="s">
        <v>567</v>
      </c>
      <c r="C309" s="12">
        <v>358.15</v>
      </c>
      <c r="D309" s="12">
        <v>358.15</v>
      </c>
      <c r="E309" s="12">
        <v>0</v>
      </c>
      <c r="F309" s="12">
        <v>358.15</v>
      </c>
      <c r="G309" s="12">
        <v>358.15</v>
      </c>
      <c r="H309" s="12">
        <v>0</v>
      </c>
      <c r="I309" s="12">
        <v>358.15</v>
      </c>
      <c r="J309" s="12">
        <v>358.15</v>
      </c>
      <c r="K309" s="12">
        <v>358.15</v>
      </c>
      <c r="L309" s="12">
        <v>358.15</v>
      </c>
      <c r="M309" s="12">
        <v>358.15</v>
      </c>
      <c r="N309" s="12">
        <v>398.15</v>
      </c>
      <c r="O309" s="26">
        <v>3621.5000000000005</v>
      </c>
      <c r="P309" s="125"/>
    </row>
    <row r="310" spans="1:16" x14ac:dyDescent="0.25">
      <c r="A310" s="27" t="s">
        <v>568</v>
      </c>
      <c r="B310" s="27" t="s">
        <v>569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26">
        <v>0</v>
      </c>
      <c r="P310" s="125"/>
    </row>
    <row r="311" spans="1:16" x14ac:dyDescent="0.25">
      <c r="A311" s="24" t="s">
        <v>570</v>
      </c>
      <c r="B311" s="24" t="s">
        <v>571</v>
      </c>
      <c r="C311" s="12">
        <v>72</v>
      </c>
      <c r="D311" s="12">
        <v>459</v>
      </c>
      <c r="E311" s="12">
        <v>1037.99</v>
      </c>
      <c r="F311" s="12">
        <v>329</v>
      </c>
      <c r="G311" s="12">
        <v>79</v>
      </c>
      <c r="H311" s="12">
        <v>79</v>
      </c>
      <c r="I311" s="12">
        <v>79</v>
      </c>
      <c r="J311" s="12">
        <v>119</v>
      </c>
      <c r="K311" s="12">
        <v>94</v>
      </c>
      <c r="L311" s="12">
        <v>735.79</v>
      </c>
      <c r="M311" s="12">
        <v>1606.25</v>
      </c>
      <c r="N311" s="12">
        <v>144</v>
      </c>
      <c r="O311" s="26">
        <v>4834.03</v>
      </c>
      <c r="P311" s="125"/>
    </row>
    <row r="312" spans="1:16" x14ac:dyDescent="0.25">
      <c r="A312" s="24" t="s">
        <v>572</v>
      </c>
      <c r="B312" s="24" t="s">
        <v>573</v>
      </c>
      <c r="C312" s="28">
        <v>2565.9299999999998</v>
      </c>
      <c r="D312" s="28">
        <v>1254.46</v>
      </c>
      <c r="E312" s="28">
        <v>11871.36</v>
      </c>
      <c r="F312" s="28">
        <v>1991.66</v>
      </c>
      <c r="G312" s="28">
        <v>4264.38</v>
      </c>
      <c r="H312" s="28">
        <v>2765.0499999999997</v>
      </c>
      <c r="I312" s="28">
        <v>2185.4499999999998</v>
      </c>
      <c r="J312" s="28">
        <v>1271.05</v>
      </c>
      <c r="K312" s="28">
        <v>958.90000000000009</v>
      </c>
      <c r="L312" s="28">
        <v>1673.8</v>
      </c>
      <c r="M312" s="28">
        <v>1733.23</v>
      </c>
      <c r="N312" s="28">
        <v>4116.93</v>
      </c>
      <c r="O312" s="28">
        <v>36652.200000000004</v>
      </c>
      <c r="P312" s="126"/>
    </row>
    <row r="313" spans="1:16" x14ac:dyDescent="0.25">
      <c r="A313" s="27" t="s">
        <v>574</v>
      </c>
      <c r="B313" s="27" t="s">
        <v>575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26">
        <v>0</v>
      </c>
      <c r="P313" s="125"/>
    </row>
    <row r="314" spans="1:16" x14ac:dyDescent="0.25">
      <c r="A314" s="27" t="s">
        <v>576</v>
      </c>
      <c r="B314" s="27" t="s">
        <v>577</v>
      </c>
      <c r="C314" s="12">
        <v>2000.58</v>
      </c>
      <c r="D314" s="12">
        <v>670.8</v>
      </c>
      <c r="E314" s="12">
        <v>11242.18</v>
      </c>
      <c r="F314" s="12">
        <v>1402.15</v>
      </c>
      <c r="G314" s="12">
        <v>3739.1900000000005</v>
      </c>
      <c r="H314" s="12">
        <v>1393.84</v>
      </c>
      <c r="I314" s="12">
        <v>1376.45</v>
      </c>
      <c r="J314" s="12">
        <v>830.52</v>
      </c>
      <c r="K314" s="12">
        <v>858.08</v>
      </c>
      <c r="L314" s="12">
        <v>1020.05</v>
      </c>
      <c r="M314" s="12">
        <v>985.16</v>
      </c>
      <c r="N314" s="12">
        <v>3096.39</v>
      </c>
      <c r="O314" s="26">
        <v>28615.390000000003</v>
      </c>
      <c r="P314" s="125"/>
    </row>
    <row r="315" spans="1:16" x14ac:dyDescent="0.25">
      <c r="A315" s="27" t="s">
        <v>578</v>
      </c>
      <c r="B315" s="27" t="s">
        <v>579</v>
      </c>
      <c r="C315" s="12">
        <v>561.23</v>
      </c>
      <c r="D315" s="12">
        <v>561.23</v>
      </c>
      <c r="E315" s="12">
        <v>561.23</v>
      </c>
      <c r="F315" s="12">
        <v>561.23</v>
      </c>
      <c r="G315" s="12">
        <v>502.33</v>
      </c>
      <c r="H315" s="12">
        <v>1262.33</v>
      </c>
      <c r="I315" s="12">
        <v>502.33</v>
      </c>
      <c r="J315" s="12">
        <v>353.6</v>
      </c>
      <c r="K315" s="12">
        <v>0</v>
      </c>
      <c r="L315" s="12">
        <v>502.33</v>
      </c>
      <c r="M315" s="12">
        <v>600</v>
      </c>
      <c r="N315" s="12">
        <v>820</v>
      </c>
      <c r="O315" s="26">
        <v>6787.84</v>
      </c>
      <c r="P315" s="125"/>
    </row>
    <row r="316" spans="1:16" x14ac:dyDescent="0.25">
      <c r="A316" s="27" t="s">
        <v>580</v>
      </c>
      <c r="B316" s="27" t="s">
        <v>581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26">
        <v>0</v>
      </c>
      <c r="P316" s="125"/>
    </row>
    <row r="317" spans="1:16" x14ac:dyDescent="0.25">
      <c r="A317" s="27" t="s">
        <v>582</v>
      </c>
      <c r="B317" s="27" t="s">
        <v>583</v>
      </c>
      <c r="C317" s="12">
        <v>0.57999999999999996</v>
      </c>
      <c r="D317" s="12">
        <v>3.14</v>
      </c>
      <c r="E317" s="12">
        <v>9.5</v>
      </c>
      <c r="F317" s="12">
        <v>3.95</v>
      </c>
      <c r="G317" s="12">
        <v>3.2</v>
      </c>
      <c r="H317" s="12">
        <v>15.22</v>
      </c>
      <c r="I317" s="12">
        <v>42.87</v>
      </c>
      <c r="J317" s="12">
        <v>12.15</v>
      </c>
      <c r="K317" s="12">
        <v>14.09</v>
      </c>
      <c r="L317" s="12">
        <v>21.17</v>
      </c>
      <c r="M317" s="12">
        <v>20.7</v>
      </c>
      <c r="N317" s="12">
        <v>28.03</v>
      </c>
      <c r="O317" s="26">
        <v>174.60000000000002</v>
      </c>
      <c r="P317" s="125"/>
    </row>
    <row r="318" spans="1:16" x14ac:dyDescent="0.25">
      <c r="A318" s="27" t="s">
        <v>584</v>
      </c>
      <c r="B318" s="27" t="s">
        <v>585</v>
      </c>
      <c r="C318" s="12">
        <v>3.54</v>
      </c>
      <c r="D318" s="12">
        <v>19.29</v>
      </c>
      <c r="E318" s="12">
        <v>58.45</v>
      </c>
      <c r="F318" s="12">
        <v>24.33</v>
      </c>
      <c r="G318" s="12">
        <v>19.66</v>
      </c>
      <c r="H318" s="12">
        <v>93.66</v>
      </c>
      <c r="I318" s="12">
        <v>263.8</v>
      </c>
      <c r="J318" s="12">
        <v>74.78</v>
      </c>
      <c r="K318" s="12">
        <v>86.73</v>
      </c>
      <c r="L318" s="12">
        <v>130.25</v>
      </c>
      <c r="M318" s="12">
        <v>127.37</v>
      </c>
      <c r="N318" s="12">
        <v>172.51</v>
      </c>
      <c r="O318" s="26">
        <v>1074.3699999999999</v>
      </c>
      <c r="P318" s="125"/>
    </row>
    <row r="319" spans="1:16" x14ac:dyDescent="0.25">
      <c r="A319" s="24" t="s">
        <v>586</v>
      </c>
      <c r="B319" s="24" t="s">
        <v>587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26">
        <v>0</v>
      </c>
      <c r="P319" s="125"/>
    </row>
    <row r="320" spans="1:16" x14ac:dyDescent="0.25">
      <c r="A320" s="24" t="s">
        <v>588</v>
      </c>
      <c r="B320" s="24" t="s">
        <v>589</v>
      </c>
      <c r="C320" s="12">
        <v>9</v>
      </c>
      <c r="D320" s="12">
        <v>0</v>
      </c>
      <c r="E320" s="12">
        <v>0</v>
      </c>
      <c r="F320" s="12">
        <v>680</v>
      </c>
      <c r="G320" s="12">
        <v>0</v>
      </c>
      <c r="H320" s="12">
        <v>0</v>
      </c>
      <c r="I320" s="12">
        <v>150</v>
      </c>
      <c r="J320" s="12">
        <v>258.8</v>
      </c>
      <c r="K320" s="12">
        <v>20</v>
      </c>
      <c r="L320" s="12">
        <v>30</v>
      </c>
      <c r="M320" s="12">
        <v>900</v>
      </c>
      <c r="N320" s="12">
        <v>886.07</v>
      </c>
      <c r="O320" s="26">
        <v>2933.87</v>
      </c>
      <c r="P320" s="125"/>
    </row>
    <row r="321" spans="1:16" x14ac:dyDescent="0.25">
      <c r="A321" s="24" t="s">
        <v>590</v>
      </c>
      <c r="B321" s="24" t="s">
        <v>591</v>
      </c>
      <c r="C321" s="12">
        <v>110.5</v>
      </c>
      <c r="D321" s="12">
        <v>62.5</v>
      </c>
      <c r="E321" s="12">
        <v>226.28</v>
      </c>
      <c r="F321" s="12">
        <v>0</v>
      </c>
      <c r="G321" s="12">
        <v>51.5</v>
      </c>
      <c r="H321" s="12">
        <v>0</v>
      </c>
      <c r="I321" s="12">
        <v>45.61</v>
      </c>
      <c r="J321" s="12">
        <v>75.5</v>
      </c>
      <c r="K321" s="12">
        <v>1183.2</v>
      </c>
      <c r="L321" s="12">
        <v>0</v>
      </c>
      <c r="M321" s="12">
        <v>0</v>
      </c>
      <c r="N321" s="12">
        <v>0</v>
      </c>
      <c r="O321" s="26">
        <v>1755.0900000000001</v>
      </c>
      <c r="P321" s="125"/>
    </row>
    <row r="322" spans="1:16" x14ac:dyDescent="0.25">
      <c r="A322" s="24" t="s">
        <v>592</v>
      </c>
      <c r="B322" s="24" t="s">
        <v>593</v>
      </c>
      <c r="C322" s="12">
        <v>9770.33</v>
      </c>
      <c r="D322" s="12">
        <v>640.05999999999995</v>
      </c>
      <c r="E322" s="12">
        <v>3673.8</v>
      </c>
      <c r="F322" s="12">
        <v>1174.5</v>
      </c>
      <c r="G322" s="12">
        <v>287.22000000000003</v>
      </c>
      <c r="H322" s="12">
        <v>594.36</v>
      </c>
      <c r="I322" s="12">
        <v>2517.12</v>
      </c>
      <c r="J322" s="12">
        <v>720</v>
      </c>
      <c r="K322" s="12">
        <v>1716.08</v>
      </c>
      <c r="L322" s="12">
        <v>338</v>
      </c>
      <c r="M322" s="12">
        <v>2845.19</v>
      </c>
      <c r="N322" s="12">
        <v>2269.7800000000002</v>
      </c>
      <c r="O322" s="26">
        <v>26546.44</v>
      </c>
      <c r="P322" s="125"/>
    </row>
    <row r="323" spans="1:16" x14ac:dyDescent="0.25">
      <c r="A323" s="24" t="s">
        <v>594</v>
      </c>
      <c r="B323" s="24" t="s">
        <v>595</v>
      </c>
      <c r="C323" s="28">
        <v>1868.81</v>
      </c>
      <c r="D323" s="28">
        <v>1874.82</v>
      </c>
      <c r="E323" s="28">
        <v>1884.64</v>
      </c>
      <c r="F323" s="28">
        <v>1884.64</v>
      </c>
      <c r="G323" s="28">
        <v>1884.64</v>
      </c>
      <c r="H323" s="28">
        <v>1887.19</v>
      </c>
      <c r="I323" s="28">
        <v>1903.79</v>
      </c>
      <c r="J323" s="28">
        <v>1907.88</v>
      </c>
      <c r="K323" s="28">
        <v>1606.54</v>
      </c>
      <c r="L323" s="28">
        <v>1452.45</v>
      </c>
      <c r="M323" s="28">
        <v>1463.57</v>
      </c>
      <c r="N323" s="28">
        <v>1463.57</v>
      </c>
      <c r="O323" s="28">
        <v>21082.540000000005</v>
      </c>
      <c r="P323" s="126"/>
    </row>
    <row r="324" spans="1:16" x14ac:dyDescent="0.25">
      <c r="A324" s="27" t="s">
        <v>596</v>
      </c>
      <c r="B324" s="27" t="s">
        <v>597</v>
      </c>
      <c r="C324" s="12">
        <v>1868.81</v>
      </c>
      <c r="D324" s="12">
        <v>1874.82</v>
      </c>
      <c r="E324" s="12">
        <v>1884.64</v>
      </c>
      <c r="F324" s="12">
        <v>1884.64</v>
      </c>
      <c r="G324" s="12">
        <v>1884.64</v>
      </c>
      <c r="H324" s="12">
        <v>1887.19</v>
      </c>
      <c r="I324" s="12">
        <v>1903.79</v>
      </c>
      <c r="J324" s="12">
        <v>1907.88</v>
      </c>
      <c r="K324" s="12">
        <v>1606.54</v>
      </c>
      <c r="L324" s="12">
        <v>1452.45</v>
      </c>
      <c r="M324" s="12">
        <v>1463.57</v>
      </c>
      <c r="N324" s="12">
        <v>1463.57</v>
      </c>
      <c r="O324" s="26">
        <v>21082.540000000005</v>
      </c>
      <c r="P324" s="125"/>
    </row>
    <row r="325" spans="1:16" x14ac:dyDescent="0.25">
      <c r="A325" s="27" t="s">
        <v>598</v>
      </c>
      <c r="B325" s="27" t="s">
        <v>599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26">
        <v>0</v>
      </c>
      <c r="P325" s="125"/>
    </row>
    <row r="326" spans="1:16" x14ac:dyDescent="0.25">
      <c r="A326" s="27" t="s">
        <v>600</v>
      </c>
      <c r="B326" s="27" t="s">
        <v>601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26">
        <v>0</v>
      </c>
      <c r="P326" s="125"/>
    </row>
    <row r="327" spans="1:16" x14ac:dyDescent="0.25">
      <c r="A327" s="24" t="s">
        <v>602</v>
      </c>
      <c r="B327" s="24" t="s">
        <v>603</v>
      </c>
      <c r="C327" s="28">
        <v>75</v>
      </c>
      <c r="D327" s="28">
        <v>575</v>
      </c>
      <c r="E327" s="28">
        <v>1032.1500000000001</v>
      </c>
      <c r="F327" s="28">
        <v>516.95000000000005</v>
      </c>
      <c r="G327" s="28">
        <v>950</v>
      </c>
      <c r="H327" s="28">
        <v>875</v>
      </c>
      <c r="I327" s="28">
        <v>875</v>
      </c>
      <c r="J327" s="28">
        <v>875</v>
      </c>
      <c r="K327" s="28">
        <v>500</v>
      </c>
      <c r="L327" s="28">
        <v>990</v>
      </c>
      <c r="M327" s="28">
        <v>955</v>
      </c>
      <c r="N327" s="28">
        <v>875</v>
      </c>
      <c r="O327" s="28">
        <v>9094.1</v>
      </c>
      <c r="P327" s="126"/>
    </row>
    <row r="328" spans="1:16" x14ac:dyDescent="0.25">
      <c r="A328" s="27" t="s">
        <v>604</v>
      </c>
      <c r="B328" s="27" t="s">
        <v>605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26">
        <v>0</v>
      </c>
      <c r="P328" s="125"/>
    </row>
    <row r="329" spans="1:16" x14ac:dyDescent="0.25">
      <c r="A329" s="27" t="s">
        <v>606</v>
      </c>
      <c r="B329" s="27" t="s">
        <v>607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26">
        <v>0</v>
      </c>
      <c r="P329" s="125"/>
    </row>
    <row r="330" spans="1:16" x14ac:dyDescent="0.25">
      <c r="A330" s="27" t="s">
        <v>608</v>
      </c>
      <c r="B330" s="27" t="s">
        <v>609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26">
        <v>0</v>
      </c>
      <c r="P330" s="125"/>
    </row>
    <row r="331" spans="1:16" x14ac:dyDescent="0.25">
      <c r="A331" s="27" t="s">
        <v>610</v>
      </c>
      <c r="B331" s="27" t="s">
        <v>611</v>
      </c>
      <c r="C331" s="12">
        <v>75</v>
      </c>
      <c r="D331" s="12">
        <v>575</v>
      </c>
      <c r="E331" s="12">
        <v>1032.1500000000001</v>
      </c>
      <c r="F331" s="12">
        <v>516.95000000000005</v>
      </c>
      <c r="G331" s="12">
        <v>950</v>
      </c>
      <c r="H331" s="12">
        <v>875</v>
      </c>
      <c r="I331" s="12">
        <v>875</v>
      </c>
      <c r="J331" s="12">
        <v>875</v>
      </c>
      <c r="K331" s="12">
        <v>500</v>
      </c>
      <c r="L331" s="12">
        <v>990</v>
      </c>
      <c r="M331" s="12">
        <v>955</v>
      </c>
      <c r="N331" s="12">
        <v>875</v>
      </c>
      <c r="O331" s="26">
        <v>9094.1</v>
      </c>
      <c r="P331" s="125"/>
    </row>
    <row r="332" spans="1:16" x14ac:dyDescent="0.25">
      <c r="A332" s="24" t="s">
        <v>612</v>
      </c>
      <c r="B332" s="24" t="s">
        <v>613</v>
      </c>
      <c r="C332" s="28">
        <v>-137279.72</v>
      </c>
      <c r="D332" s="28">
        <v>-98423.07</v>
      </c>
      <c r="E332" s="28">
        <v>-76915.8</v>
      </c>
      <c r="F332" s="28">
        <v>-3745.02</v>
      </c>
      <c r="G332" s="28">
        <v>-22565.359999999997</v>
      </c>
      <c r="H332" s="28">
        <v>-2554.5999999999995</v>
      </c>
      <c r="I332" s="28">
        <v>-108099.56999999999</v>
      </c>
      <c r="J332" s="28">
        <v>-2486.0100000000002</v>
      </c>
      <c r="K332" s="28">
        <v>-1144.3900000000003</v>
      </c>
      <c r="L332" s="28">
        <v>342.09999999999991</v>
      </c>
      <c r="M332" s="28">
        <v>-1948.7199999999998</v>
      </c>
      <c r="N332" s="28">
        <v>-2485.5500000000002</v>
      </c>
      <c r="O332" s="28">
        <v>-457305.71</v>
      </c>
      <c r="P332" s="126"/>
    </row>
    <row r="333" spans="1:16" x14ac:dyDescent="0.25">
      <c r="A333" s="24" t="s">
        <v>614</v>
      </c>
      <c r="B333" s="24" t="s">
        <v>615</v>
      </c>
      <c r="C333" s="26">
        <v>88.78</v>
      </c>
      <c r="D333" s="26">
        <v>482.31</v>
      </c>
      <c r="E333" s="26">
        <v>1461.15</v>
      </c>
      <c r="F333" s="26">
        <v>608.30999999999995</v>
      </c>
      <c r="G333" s="26">
        <v>491.56</v>
      </c>
      <c r="H333" s="26">
        <v>2341.5500000000002</v>
      </c>
      <c r="I333" s="26">
        <v>6595.03</v>
      </c>
      <c r="J333" s="26">
        <v>1869.51</v>
      </c>
      <c r="K333" s="26">
        <v>2168.2199999999998</v>
      </c>
      <c r="L333" s="26">
        <v>3256.27</v>
      </c>
      <c r="M333" s="26">
        <v>3184.32</v>
      </c>
      <c r="N333" s="26">
        <v>4311.05</v>
      </c>
      <c r="O333" s="26">
        <v>26858.059999999998</v>
      </c>
      <c r="P333" s="125"/>
    </row>
    <row r="334" spans="1:16" x14ac:dyDescent="0.25">
      <c r="A334" s="27" t="s">
        <v>616</v>
      </c>
      <c r="B334" s="27" t="s">
        <v>617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2"/>
      <c r="M334" s="12"/>
      <c r="N334" s="12"/>
      <c r="O334" s="26">
        <v>0</v>
      </c>
      <c r="P334" s="125"/>
    </row>
    <row r="335" spans="1:16" x14ac:dyDescent="0.25">
      <c r="A335" s="27" t="s">
        <v>618</v>
      </c>
      <c r="B335" s="27" t="s">
        <v>619</v>
      </c>
      <c r="C335" s="16"/>
      <c r="D335" s="16"/>
      <c r="E335" s="16"/>
      <c r="F335" s="16"/>
      <c r="G335" s="16"/>
      <c r="H335" s="16"/>
      <c r="I335" s="16"/>
      <c r="J335" s="19">
        <v>70.72</v>
      </c>
      <c r="K335" s="19">
        <v>0</v>
      </c>
      <c r="L335" s="12">
        <v>0</v>
      </c>
      <c r="M335" s="12">
        <v>0</v>
      </c>
      <c r="N335" s="12">
        <v>1.77</v>
      </c>
      <c r="O335" s="26">
        <v>72.489999999999995</v>
      </c>
      <c r="P335" s="125"/>
    </row>
    <row r="336" spans="1:16" x14ac:dyDescent="0.25">
      <c r="A336" s="27" t="s">
        <v>620</v>
      </c>
      <c r="B336" s="27" t="s">
        <v>621</v>
      </c>
      <c r="C336" s="12">
        <v>88.78</v>
      </c>
      <c r="D336" s="12">
        <v>482.31</v>
      </c>
      <c r="E336" s="12">
        <v>1461.15</v>
      </c>
      <c r="F336" s="12">
        <v>608.30999999999995</v>
      </c>
      <c r="G336" s="12">
        <v>491.56</v>
      </c>
      <c r="H336" s="12">
        <v>2341.5500000000002</v>
      </c>
      <c r="I336" s="12">
        <v>6595.03</v>
      </c>
      <c r="J336" s="12">
        <v>1798.79</v>
      </c>
      <c r="K336" s="12">
        <v>2168.2199999999998</v>
      </c>
      <c r="L336" s="12">
        <v>3256.27</v>
      </c>
      <c r="M336" s="12">
        <v>3184.32</v>
      </c>
      <c r="N336" s="12">
        <v>4309.28</v>
      </c>
      <c r="O336" s="26">
        <v>26785.569999999996</v>
      </c>
      <c r="P336" s="125"/>
    </row>
    <row r="337" spans="1:16" x14ac:dyDescent="0.25">
      <c r="A337" s="27" t="s">
        <v>622</v>
      </c>
      <c r="B337" s="27" t="s">
        <v>623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2"/>
      <c r="M337" s="12"/>
      <c r="N337" s="12"/>
      <c r="O337" s="26">
        <v>0</v>
      </c>
      <c r="P337" s="125"/>
    </row>
    <row r="338" spans="1:16" x14ac:dyDescent="0.25">
      <c r="A338" s="27" t="s">
        <v>624</v>
      </c>
      <c r="B338" s="27" t="s">
        <v>625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2"/>
      <c r="M338" s="12"/>
      <c r="N338" s="12"/>
      <c r="O338" s="26">
        <v>0</v>
      </c>
      <c r="P338" s="125"/>
    </row>
    <row r="339" spans="1:16" x14ac:dyDescent="0.25">
      <c r="A339" s="24" t="s">
        <v>626</v>
      </c>
      <c r="B339" s="24" t="s">
        <v>627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2"/>
      <c r="M339" s="12"/>
      <c r="N339" s="12"/>
      <c r="O339" s="26">
        <v>0</v>
      </c>
      <c r="P339" s="125"/>
    </row>
    <row r="340" spans="1:16" x14ac:dyDescent="0.25">
      <c r="A340" s="24" t="s">
        <v>628</v>
      </c>
      <c r="B340" s="24" t="s">
        <v>629</v>
      </c>
      <c r="C340" s="28">
        <v>137368.5</v>
      </c>
      <c r="D340" s="28">
        <v>98905.38</v>
      </c>
      <c r="E340" s="28">
        <v>78376.95</v>
      </c>
      <c r="F340" s="28">
        <v>4353.33</v>
      </c>
      <c r="G340" s="28">
        <v>23056.92</v>
      </c>
      <c r="H340" s="28">
        <v>4896.1499999999996</v>
      </c>
      <c r="I340" s="28">
        <v>114694.59999999999</v>
      </c>
      <c r="J340" s="28">
        <v>4355.5200000000004</v>
      </c>
      <c r="K340" s="28">
        <v>3312.61</v>
      </c>
      <c r="L340" s="28">
        <v>2914.17</v>
      </c>
      <c r="M340" s="28">
        <v>5133.04</v>
      </c>
      <c r="N340" s="28">
        <v>6796.6</v>
      </c>
      <c r="O340" s="28">
        <v>484163.77</v>
      </c>
      <c r="P340" s="126"/>
    </row>
    <row r="341" spans="1:16" x14ac:dyDescent="0.25">
      <c r="A341" s="27" t="s">
        <v>630</v>
      </c>
      <c r="B341" s="27" t="s">
        <v>617</v>
      </c>
      <c r="C341" s="12">
        <v>136484.23000000001</v>
      </c>
      <c r="D341" s="12">
        <v>97986.78</v>
      </c>
      <c r="E341" s="12">
        <v>77366.45</v>
      </c>
      <c r="F341" s="12">
        <v>3488.38</v>
      </c>
      <c r="G341" s="12">
        <v>22095.119999999999</v>
      </c>
      <c r="H341" s="12">
        <v>3988.2</v>
      </c>
      <c r="I341" s="12">
        <v>113773.95</v>
      </c>
      <c r="J341" s="12">
        <v>3441.11</v>
      </c>
      <c r="K341" s="12">
        <v>2470.36</v>
      </c>
      <c r="L341" s="12">
        <v>2642.88</v>
      </c>
      <c r="M341" s="12">
        <v>4587.59</v>
      </c>
      <c r="N341" s="12">
        <v>6230</v>
      </c>
      <c r="O341" s="26">
        <v>474555.05000000005</v>
      </c>
      <c r="P341" s="125"/>
    </row>
    <row r="342" spans="1:16" x14ac:dyDescent="0.25">
      <c r="A342" s="27" t="s">
        <v>631</v>
      </c>
      <c r="B342" s="27" t="s">
        <v>632</v>
      </c>
      <c r="C342" s="12"/>
      <c r="D342" s="12"/>
      <c r="E342" s="12"/>
      <c r="F342" s="12"/>
      <c r="G342" s="12"/>
      <c r="H342" s="12"/>
      <c r="I342" s="12"/>
      <c r="J342" s="16"/>
      <c r="K342" s="16"/>
      <c r="L342" s="12"/>
      <c r="M342" s="12"/>
      <c r="N342" s="12"/>
      <c r="O342" s="26">
        <v>0</v>
      </c>
      <c r="P342" s="125"/>
    </row>
    <row r="343" spans="1:16" x14ac:dyDescent="0.25">
      <c r="A343" s="27" t="s">
        <v>633</v>
      </c>
      <c r="B343" s="27" t="s">
        <v>634</v>
      </c>
      <c r="C343" s="12"/>
      <c r="D343" s="12"/>
      <c r="E343" s="12"/>
      <c r="F343" s="12"/>
      <c r="G343" s="12"/>
      <c r="H343" s="12"/>
      <c r="I343" s="12"/>
      <c r="J343" s="16"/>
      <c r="K343" s="16"/>
      <c r="L343" s="12"/>
      <c r="M343" s="12"/>
      <c r="N343" s="12"/>
      <c r="O343" s="26">
        <v>0</v>
      </c>
      <c r="P343" s="125"/>
    </row>
    <row r="344" spans="1:16" x14ac:dyDescent="0.25">
      <c r="A344" s="27" t="s">
        <v>635</v>
      </c>
      <c r="B344" s="27" t="s">
        <v>636</v>
      </c>
      <c r="C344" s="12">
        <v>884.27</v>
      </c>
      <c r="D344" s="12">
        <v>918.6</v>
      </c>
      <c r="E344" s="12">
        <v>1010.5</v>
      </c>
      <c r="F344" s="12">
        <v>864.95</v>
      </c>
      <c r="G344" s="12">
        <v>961.8</v>
      </c>
      <c r="H344" s="12">
        <v>907.95</v>
      </c>
      <c r="I344" s="12">
        <v>920.65</v>
      </c>
      <c r="J344" s="12">
        <v>914.41</v>
      </c>
      <c r="K344" s="12">
        <v>842.25</v>
      </c>
      <c r="L344" s="12">
        <v>271.29000000000002</v>
      </c>
      <c r="M344" s="12">
        <v>545.45000000000005</v>
      </c>
      <c r="N344" s="12">
        <v>566.6</v>
      </c>
      <c r="O344" s="26">
        <v>9608.7200000000012</v>
      </c>
      <c r="P344" s="125"/>
    </row>
    <row r="345" spans="1:16" x14ac:dyDescent="0.25">
      <c r="A345" s="27" t="s">
        <v>637</v>
      </c>
      <c r="B345" s="27" t="s">
        <v>638</v>
      </c>
      <c r="C345" s="12"/>
      <c r="D345" s="12"/>
      <c r="E345" s="12"/>
      <c r="F345" s="12"/>
      <c r="G345" s="12"/>
      <c r="H345" s="12"/>
      <c r="I345" s="12"/>
      <c r="J345" s="16"/>
      <c r="K345" s="16"/>
      <c r="L345" s="12"/>
      <c r="M345" s="12"/>
      <c r="N345" s="12"/>
      <c r="O345" s="26">
        <v>0</v>
      </c>
      <c r="P345" s="125"/>
    </row>
    <row r="346" spans="1:16" x14ac:dyDescent="0.25">
      <c r="A346" s="27" t="s">
        <v>639</v>
      </c>
      <c r="B346" s="27" t="s">
        <v>640</v>
      </c>
      <c r="C346" s="12"/>
      <c r="D346" s="12"/>
      <c r="E346" s="12"/>
      <c r="F346" s="12"/>
      <c r="G346" s="12"/>
      <c r="H346" s="12"/>
      <c r="I346" s="12"/>
      <c r="J346" s="16"/>
      <c r="K346" s="16"/>
      <c r="L346" s="12"/>
      <c r="M346" s="12"/>
      <c r="N346" s="12"/>
      <c r="O346" s="26">
        <v>0</v>
      </c>
      <c r="P346" s="125"/>
    </row>
    <row r="347" spans="1:16" x14ac:dyDescent="0.25">
      <c r="A347" s="24" t="s">
        <v>641</v>
      </c>
      <c r="B347" s="24" t="s">
        <v>642</v>
      </c>
      <c r="C347" s="12"/>
      <c r="D347" s="12"/>
      <c r="E347" s="12"/>
      <c r="F347" s="12"/>
      <c r="G347" s="12"/>
      <c r="H347" s="12"/>
      <c r="I347" s="12"/>
      <c r="J347" s="16"/>
      <c r="K347" s="16"/>
      <c r="L347" s="12"/>
      <c r="M347" s="12"/>
      <c r="N347" s="12"/>
      <c r="O347" s="26">
        <v>0</v>
      </c>
      <c r="P347" s="125"/>
    </row>
    <row r="348" spans="1:16" x14ac:dyDescent="0.25">
      <c r="A348" s="24" t="s">
        <v>643</v>
      </c>
      <c r="B348" s="24" t="s">
        <v>644</v>
      </c>
      <c r="C348" s="28">
        <v>0</v>
      </c>
      <c r="D348" s="28">
        <v>0</v>
      </c>
      <c r="E348" s="28">
        <v>0</v>
      </c>
      <c r="F348" s="28">
        <v>0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126"/>
    </row>
    <row r="349" spans="1:16" x14ac:dyDescent="0.25">
      <c r="A349" s="27" t="s">
        <v>645</v>
      </c>
      <c r="B349" s="27" t="s">
        <v>646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26">
        <v>0</v>
      </c>
      <c r="P349" s="125"/>
    </row>
    <row r="350" spans="1:16" x14ac:dyDescent="0.25">
      <c r="A350" s="27" t="s">
        <v>647</v>
      </c>
      <c r="B350" s="27" t="s">
        <v>648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26">
        <v>0</v>
      </c>
      <c r="P350" s="125"/>
    </row>
    <row r="351" spans="1:16" x14ac:dyDescent="0.25">
      <c r="A351" s="24" t="s">
        <v>649</v>
      </c>
      <c r="B351" s="24" t="s">
        <v>650</v>
      </c>
      <c r="C351" s="28">
        <v>0</v>
      </c>
      <c r="D351" s="28">
        <v>0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126"/>
    </row>
    <row r="352" spans="1:16" x14ac:dyDescent="0.25">
      <c r="A352" s="27" t="s">
        <v>651</v>
      </c>
      <c r="B352" s="27" t="s">
        <v>652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26">
        <v>0</v>
      </c>
      <c r="P352" s="125"/>
    </row>
    <row r="353" spans="1:16" x14ac:dyDescent="0.25">
      <c r="A353" s="27" t="s">
        <v>653</v>
      </c>
      <c r="B353" s="27" t="s">
        <v>654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26">
        <v>0</v>
      </c>
      <c r="P353" s="125"/>
    </row>
    <row r="354" spans="1:16" x14ac:dyDescent="0.25">
      <c r="A354" s="27" t="s">
        <v>655</v>
      </c>
      <c r="B354" s="27" t="s">
        <v>656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26">
        <v>0</v>
      </c>
      <c r="P354" s="125"/>
    </row>
    <row r="355" spans="1:16" x14ac:dyDescent="0.25">
      <c r="A355" s="24" t="s">
        <v>657</v>
      </c>
      <c r="B355" s="24" t="s">
        <v>658</v>
      </c>
      <c r="C355" s="28">
        <v>0</v>
      </c>
      <c r="D355" s="28">
        <v>0</v>
      </c>
      <c r="E355" s="28">
        <v>0</v>
      </c>
      <c r="F355" s="28">
        <v>0</v>
      </c>
      <c r="G355" s="28">
        <v>0</v>
      </c>
      <c r="H355" s="28">
        <v>1444758.83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1444758.83</v>
      </c>
      <c r="P355" s="126"/>
    </row>
    <row r="356" spans="1:16" x14ac:dyDescent="0.25">
      <c r="A356" s="27" t="s">
        <v>659</v>
      </c>
      <c r="B356" s="27" t="s">
        <v>660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1444758.83</v>
      </c>
      <c r="I356" s="12">
        <v>0</v>
      </c>
      <c r="J356" s="12">
        <v>0</v>
      </c>
      <c r="K356" s="12"/>
      <c r="L356" s="12">
        <v>0</v>
      </c>
      <c r="M356" s="12">
        <v>0</v>
      </c>
      <c r="N356" s="12">
        <v>0</v>
      </c>
      <c r="O356" s="26">
        <v>1444758.83</v>
      </c>
      <c r="P356" s="125"/>
    </row>
    <row r="357" spans="1:16" x14ac:dyDescent="0.25">
      <c r="A357" s="27" t="s">
        <v>661</v>
      </c>
      <c r="B357" s="27" t="s">
        <v>662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26">
        <v>0</v>
      </c>
      <c r="P357" s="125"/>
    </row>
    <row r="358" spans="1:16" x14ac:dyDescent="0.25">
      <c r="A358" s="24" t="s">
        <v>663</v>
      </c>
      <c r="B358" s="24" t="s">
        <v>664</v>
      </c>
      <c r="C358" s="28">
        <v>0</v>
      </c>
      <c r="D358" s="28">
        <v>0</v>
      </c>
      <c r="E358" s="28">
        <v>0</v>
      </c>
      <c r="F358" s="28">
        <v>0</v>
      </c>
      <c r="G358" s="28">
        <v>0</v>
      </c>
      <c r="H358" s="28">
        <v>210788.93000000002</v>
      </c>
      <c r="I358" s="28">
        <v>0</v>
      </c>
      <c r="J358" s="28">
        <v>0</v>
      </c>
      <c r="K358" s="28">
        <v>-4503.5600000000004</v>
      </c>
      <c r="L358" s="28">
        <v>28063.7</v>
      </c>
      <c r="M358" s="28">
        <v>11118.04</v>
      </c>
      <c r="N358" s="28">
        <v>17571.66</v>
      </c>
      <c r="O358" s="28">
        <v>263038.77</v>
      </c>
      <c r="P358" s="126"/>
    </row>
    <row r="359" spans="1:16" x14ac:dyDescent="0.25">
      <c r="A359" s="27" t="s">
        <v>665</v>
      </c>
      <c r="B359" s="27" t="s">
        <v>666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58973.54</v>
      </c>
      <c r="I359" s="12">
        <v>0</v>
      </c>
      <c r="J359" s="12">
        <v>0</v>
      </c>
      <c r="K359" s="12">
        <v>1379</v>
      </c>
      <c r="L359" s="12">
        <v>8184.66</v>
      </c>
      <c r="M359" s="12">
        <v>7583.24</v>
      </c>
      <c r="N359" s="12">
        <v>12297.86</v>
      </c>
      <c r="O359" s="26">
        <v>88418.3</v>
      </c>
      <c r="P359" s="125"/>
    </row>
    <row r="360" spans="1:16" x14ac:dyDescent="0.25">
      <c r="A360" s="27" t="s">
        <v>667</v>
      </c>
      <c r="B360" s="27" t="s">
        <v>668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151815.39000000001</v>
      </c>
      <c r="I360" s="12">
        <v>0</v>
      </c>
      <c r="J360" s="12">
        <v>0</v>
      </c>
      <c r="K360" s="12">
        <v>-5882.56</v>
      </c>
      <c r="L360" s="12">
        <v>19879.04</v>
      </c>
      <c r="M360" s="12">
        <v>3534.8</v>
      </c>
      <c r="N360" s="12">
        <v>5273.8</v>
      </c>
      <c r="O360" s="26">
        <v>174620.47</v>
      </c>
      <c r="P360" s="125"/>
    </row>
  </sheetData>
  <mergeCells count="2">
    <mergeCell ref="A2:B2"/>
    <mergeCell ref="C2:O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1"/>
  <sheetViews>
    <sheetView topLeftCell="A331" workbookViewId="0">
      <selection activeCell="B286" sqref="B1:O1048576"/>
    </sheetView>
  </sheetViews>
  <sheetFormatPr defaultRowHeight="15" x14ac:dyDescent="0.25"/>
  <cols>
    <col min="1" max="1" width="15.28515625" customWidth="1"/>
    <col min="2" max="2" width="66.7109375" customWidth="1"/>
    <col min="3" max="15" width="13.7109375" customWidth="1"/>
    <col min="18" max="18" width="14" bestFit="1" customWidth="1"/>
    <col min="19" max="19" width="64.5703125" bestFit="1" customWidth="1"/>
    <col min="20" max="20" width="11.7109375" bestFit="1" customWidth="1"/>
  </cols>
  <sheetData>
    <row r="1" spans="1:15" x14ac:dyDescent="0.25">
      <c r="A1" s="1"/>
      <c r="B1" s="2" t="s">
        <v>671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379" t="s">
        <v>0</v>
      </c>
      <c r="B2" s="380"/>
      <c r="C2" s="381" t="s">
        <v>1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5" ht="39" x14ac:dyDescent="0.25">
      <c r="A3" s="20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2" t="s">
        <v>16</v>
      </c>
    </row>
    <row r="4" spans="1:15" x14ac:dyDescent="0.25">
      <c r="A4" s="23">
        <v>1</v>
      </c>
      <c r="B4" s="24" t="s">
        <v>17</v>
      </c>
      <c r="C4" s="25">
        <v>3187389.7300000004</v>
      </c>
      <c r="D4" s="25">
        <v>3313349.4299999992</v>
      </c>
      <c r="E4" s="25">
        <v>3470786.8199999994</v>
      </c>
      <c r="F4" s="25">
        <v>3483783.7199999997</v>
      </c>
      <c r="G4" s="25">
        <v>3505236.6800000006</v>
      </c>
      <c r="H4" s="25">
        <v>3223458.41</v>
      </c>
      <c r="I4" s="25">
        <v>3293950.5600000005</v>
      </c>
      <c r="J4" s="25">
        <v>3014141.3199999994</v>
      </c>
      <c r="K4" s="25">
        <v>3025054.5399999996</v>
      </c>
      <c r="L4" s="25">
        <v>3012116.2799999993</v>
      </c>
      <c r="M4" s="25">
        <v>2947436.1399999997</v>
      </c>
      <c r="N4" s="25">
        <v>2754552.6999999997</v>
      </c>
      <c r="O4" s="25">
        <v>2754552.6999999997</v>
      </c>
    </row>
    <row r="5" spans="1:15" x14ac:dyDescent="0.25">
      <c r="A5" s="24" t="s">
        <v>18</v>
      </c>
      <c r="B5" s="24" t="s">
        <v>19</v>
      </c>
      <c r="C5" s="26">
        <v>2089388.74</v>
      </c>
      <c r="D5" s="26">
        <v>2237421.92</v>
      </c>
      <c r="E5" s="26">
        <v>2408364.65</v>
      </c>
      <c r="F5" s="26">
        <v>2442626.65</v>
      </c>
      <c r="G5" s="26">
        <v>2483625.8199999998</v>
      </c>
      <c r="H5" s="26">
        <v>2223111.36</v>
      </c>
      <c r="I5" s="26">
        <v>2311199.2100000004</v>
      </c>
      <c r="J5" s="26">
        <v>2037737.94</v>
      </c>
      <c r="K5" s="26">
        <v>2066264.0699999998</v>
      </c>
      <c r="L5" s="26">
        <v>2062680.4699999997</v>
      </c>
      <c r="M5" s="26">
        <v>2013862.08</v>
      </c>
      <c r="N5" s="26">
        <v>1834618.3900000001</v>
      </c>
      <c r="O5" s="26">
        <v>1834618.3900000001</v>
      </c>
    </row>
    <row r="6" spans="1:15" x14ac:dyDescent="0.25">
      <c r="A6" s="24" t="s">
        <v>20</v>
      </c>
      <c r="B6" s="24" t="s">
        <v>21</v>
      </c>
      <c r="C6" s="26">
        <v>1673160.8</v>
      </c>
      <c r="D6" s="26">
        <v>1818975.5899999999</v>
      </c>
      <c r="E6" s="26">
        <v>1964187.0899999999</v>
      </c>
      <c r="F6" s="26">
        <v>2007957.65</v>
      </c>
      <c r="G6" s="26">
        <v>2044395.9</v>
      </c>
      <c r="H6" s="26">
        <v>1826026.57</v>
      </c>
      <c r="I6" s="26">
        <v>1911208.2800000003</v>
      </c>
      <c r="J6" s="26">
        <v>1627220.34</v>
      </c>
      <c r="K6" s="26">
        <v>1636412.3499999999</v>
      </c>
      <c r="L6" s="26">
        <v>1629137.5299999998</v>
      </c>
      <c r="M6" s="26">
        <v>1498310.4500000002</v>
      </c>
      <c r="N6" s="26">
        <v>1453333.29</v>
      </c>
      <c r="O6" s="26">
        <v>1453333.29</v>
      </c>
    </row>
    <row r="7" spans="1:15" x14ac:dyDescent="0.25">
      <c r="A7" s="27" t="s">
        <v>672</v>
      </c>
      <c r="B7" s="27" t="s">
        <v>23</v>
      </c>
      <c r="C7" s="12">
        <v>1158197.3500000001</v>
      </c>
      <c r="D7" s="12">
        <v>1259242.3799999999</v>
      </c>
      <c r="E7" s="12">
        <v>1400945.66</v>
      </c>
      <c r="F7" s="12">
        <v>1480777.68</v>
      </c>
      <c r="G7" s="12">
        <v>1400042.58</v>
      </c>
      <c r="H7" s="12">
        <v>1382622.43</v>
      </c>
      <c r="I7" s="12">
        <v>1393280.84</v>
      </c>
      <c r="J7" s="12">
        <v>1328441.06</v>
      </c>
      <c r="K7" s="12">
        <v>1452162.89</v>
      </c>
      <c r="L7" s="12">
        <v>1365124.72</v>
      </c>
      <c r="M7" s="12">
        <v>1333004.74</v>
      </c>
      <c r="N7" s="12">
        <v>1287652.52</v>
      </c>
      <c r="O7" s="26">
        <v>1287652.52</v>
      </c>
    </row>
    <row r="8" spans="1:15" x14ac:dyDescent="0.25">
      <c r="A8" s="27" t="s">
        <v>24</v>
      </c>
      <c r="B8" s="27" t="s">
        <v>25</v>
      </c>
      <c r="C8" s="12">
        <v>1</v>
      </c>
      <c r="D8" s="12">
        <v>135154.31</v>
      </c>
      <c r="E8" s="12">
        <v>281539.14</v>
      </c>
      <c r="F8" s="12">
        <v>2565.1799999999998</v>
      </c>
      <c r="G8" s="12">
        <v>50495.44</v>
      </c>
      <c r="H8" s="12">
        <v>11495.57</v>
      </c>
      <c r="I8" s="12">
        <v>31415.83</v>
      </c>
      <c r="J8" s="12">
        <v>5281.75</v>
      </c>
      <c r="K8" s="12">
        <v>3355.29</v>
      </c>
      <c r="L8" s="12">
        <v>42258.879999999997</v>
      </c>
      <c r="M8" s="12">
        <v>66641.09</v>
      </c>
      <c r="N8" s="12">
        <v>14871.64</v>
      </c>
      <c r="O8" s="26">
        <v>14871.64</v>
      </c>
    </row>
    <row r="9" spans="1:15" x14ac:dyDescent="0.25">
      <c r="A9" s="27" t="s">
        <v>26</v>
      </c>
      <c r="B9" s="27" t="s">
        <v>27</v>
      </c>
      <c r="C9" s="12">
        <v>514962.45</v>
      </c>
      <c r="D9" s="12">
        <v>424578.9</v>
      </c>
      <c r="E9" s="12">
        <v>281702.28999999998</v>
      </c>
      <c r="F9" s="12">
        <v>524614.79</v>
      </c>
      <c r="G9" s="12">
        <v>593857.88</v>
      </c>
      <c r="H9" s="12">
        <v>431908.57</v>
      </c>
      <c r="I9" s="12">
        <v>486511.61</v>
      </c>
      <c r="J9" s="12">
        <v>293497.53000000003</v>
      </c>
      <c r="K9" s="12">
        <v>180894.17</v>
      </c>
      <c r="L9" s="12">
        <v>221753.93</v>
      </c>
      <c r="M9" s="12">
        <v>98664.62</v>
      </c>
      <c r="N9" s="12">
        <v>150809.13</v>
      </c>
      <c r="O9" s="26">
        <v>150809.13</v>
      </c>
    </row>
    <row r="10" spans="1:15" x14ac:dyDescent="0.25">
      <c r="A10" s="24" t="s">
        <v>28</v>
      </c>
      <c r="B10" s="24" t="s">
        <v>29</v>
      </c>
      <c r="C10" s="28">
        <v>416227.94</v>
      </c>
      <c r="D10" s="28">
        <v>418446.33</v>
      </c>
      <c r="E10" s="28">
        <v>444177.56</v>
      </c>
      <c r="F10" s="28">
        <v>434668.99999999994</v>
      </c>
      <c r="G10" s="28">
        <v>439229.92</v>
      </c>
      <c r="H10" s="28">
        <v>397084.79</v>
      </c>
      <c r="I10" s="28">
        <v>399990.93</v>
      </c>
      <c r="J10" s="28">
        <v>410517.6</v>
      </c>
      <c r="K10" s="28">
        <v>429851.72000000003</v>
      </c>
      <c r="L10" s="28">
        <v>433542.94</v>
      </c>
      <c r="M10" s="28">
        <v>515551.63</v>
      </c>
      <c r="N10" s="28">
        <v>381285.1</v>
      </c>
      <c r="O10" s="26">
        <v>381285.1</v>
      </c>
    </row>
    <row r="11" spans="1:15" x14ac:dyDescent="0.25">
      <c r="A11" s="27" t="s">
        <v>30</v>
      </c>
      <c r="B11" s="27" t="s">
        <v>31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5">
      <c r="A12" s="27" t="s">
        <v>32</v>
      </c>
      <c r="B12" s="27" t="s">
        <v>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26">
        <v>0</v>
      </c>
    </row>
    <row r="13" spans="1:15" x14ac:dyDescent="0.25">
      <c r="A13" s="27" t="s">
        <v>34</v>
      </c>
      <c r="B13" s="27" t="s">
        <v>35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26">
        <v>0</v>
      </c>
    </row>
    <row r="14" spans="1:15" x14ac:dyDescent="0.25">
      <c r="A14" s="27" t="s">
        <v>36</v>
      </c>
      <c r="B14" s="27" t="s">
        <v>37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26">
        <v>0</v>
      </c>
    </row>
    <row r="15" spans="1:15" x14ac:dyDescent="0.25">
      <c r="A15" s="27" t="s">
        <v>38</v>
      </c>
      <c r="B15" s="27" t="s">
        <v>39</v>
      </c>
      <c r="C15" s="12">
        <v>120096.15</v>
      </c>
      <c r="D15" s="12">
        <v>120096.15</v>
      </c>
      <c r="E15" s="12">
        <v>120096.15</v>
      </c>
      <c r="F15" s="12">
        <v>120096.15</v>
      </c>
      <c r="G15" s="12">
        <v>120096.15</v>
      </c>
      <c r="H15" s="12">
        <v>50000</v>
      </c>
      <c r="I15" s="12">
        <v>50000</v>
      </c>
      <c r="J15" s="12">
        <v>50000</v>
      </c>
      <c r="K15" s="12">
        <v>50000</v>
      </c>
      <c r="L15" s="12">
        <v>50000</v>
      </c>
      <c r="M15" s="12">
        <v>50000</v>
      </c>
      <c r="N15" s="12">
        <v>0</v>
      </c>
      <c r="O15" s="26">
        <v>50000</v>
      </c>
    </row>
    <row r="16" spans="1:15" x14ac:dyDescent="0.25">
      <c r="A16" s="27" t="s">
        <v>40</v>
      </c>
      <c r="B16" s="27" t="s">
        <v>41</v>
      </c>
      <c r="C16" s="26">
        <v>271199.61</v>
      </c>
      <c r="D16" s="26">
        <v>273418</v>
      </c>
      <c r="E16" s="26">
        <v>299149.23</v>
      </c>
      <c r="F16" s="26">
        <v>289640.67</v>
      </c>
      <c r="G16" s="26">
        <v>294201.58999999997</v>
      </c>
      <c r="H16" s="26">
        <v>322152.61</v>
      </c>
      <c r="I16" s="26">
        <v>325058.75</v>
      </c>
      <c r="J16" s="26">
        <v>335585.42</v>
      </c>
      <c r="K16" s="26">
        <v>354919.54000000004</v>
      </c>
      <c r="L16" s="26">
        <v>358610.76</v>
      </c>
      <c r="M16" s="26">
        <v>440619.45</v>
      </c>
      <c r="N16" s="26">
        <v>381285.1</v>
      </c>
      <c r="O16" s="26">
        <v>381285.1</v>
      </c>
    </row>
    <row r="17" spans="1:15" x14ac:dyDescent="0.25">
      <c r="A17" s="27" t="s">
        <v>42</v>
      </c>
      <c r="B17" s="27" t="s">
        <v>43</v>
      </c>
      <c r="C17" s="12">
        <v>255941.96</v>
      </c>
      <c r="D17" s="12">
        <v>259378.77</v>
      </c>
      <c r="E17" s="12">
        <v>265865.99</v>
      </c>
      <c r="F17" s="12">
        <v>267411.81</v>
      </c>
      <c r="G17" s="12">
        <v>274628.44</v>
      </c>
      <c r="H17" s="12">
        <v>287694.69</v>
      </c>
      <c r="I17" s="12">
        <v>297404.2</v>
      </c>
      <c r="J17" s="12">
        <v>298502.58</v>
      </c>
      <c r="K17" s="12">
        <v>324971.53000000003</v>
      </c>
      <c r="L17" s="12">
        <v>330546.62</v>
      </c>
      <c r="M17" s="12">
        <v>344445.19</v>
      </c>
      <c r="N17" s="12">
        <v>363398.74</v>
      </c>
      <c r="O17" s="26">
        <v>363398.74</v>
      </c>
    </row>
    <row r="18" spans="1:15" x14ac:dyDescent="0.25">
      <c r="A18" s="27" t="s">
        <v>44</v>
      </c>
      <c r="B18" s="27" t="s">
        <v>45</v>
      </c>
      <c r="C18" s="12">
        <v>14471.46</v>
      </c>
      <c r="D18" s="12">
        <v>12270.28</v>
      </c>
      <c r="E18" s="12">
        <v>31509.54</v>
      </c>
      <c r="F18" s="12">
        <v>19544.54</v>
      </c>
      <c r="G18" s="12">
        <v>15612.99</v>
      </c>
      <c r="H18" s="12">
        <v>29879.56</v>
      </c>
      <c r="I18" s="12">
        <v>22291.360000000001</v>
      </c>
      <c r="J18" s="12">
        <v>30390.99</v>
      </c>
      <c r="K18" s="12">
        <v>22556.690000000002</v>
      </c>
      <c r="L18" s="12">
        <v>20421.280000000002</v>
      </c>
      <c r="M18" s="12">
        <v>87759.92</v>
      </c>
      <c r="N18" s="12">
        <v>17886.36</v>
      </c>
      <c r="O18" s="26">
        <v>17886.36</v>
      </c>
    </row>
    <row r="19" spans="1:15" x14ac:dyDescent="0.25">
      <c r="A19" s="27" t="s">
        <v>46</v>
      </c>
      <c r="B19" s="27" t="s">
        <v>47</v>
      </c>
      <c r="C19" s="12">
        <v>786.19</v>
      </c>
      <c r="D19" s="12">
        <v>1768.95</v>
      </c>
      <c r="E19" s="12">
        <v>1773.7</v>
      </c>
      <c r="F19" s="12">
        <v>2684.32</v>
      </c>
      <c r="G19" s="12">
        <v>3960.16</v>
      </c>
      <c r="H19" s="12">
        <v>4578.3599999999997</v>
      </c>
      <c r="I19" s="12">
        <v>5363.19</v>
      </c>
      <c r="J19" s="12">
        <v>6691.85</v>
      </c>
      <c r="K19" s="12">
        <v>7391.32</v>
      </c>
      <c r="L19" s="12">
        <v>7642.86</v>
      </c>
      <c r="M19" s="12">
        <v>8414.34</v>
      </c>
      <c r="N19" s="12">
        <v>0</v>
      </c>
      <c r="O19" s="26">
        <v>7391.32</v>
      </c>
    </row>
    <row r="20" spans="1:15" x14ac:dyDescent="0.25">
      <c r="A20" s="27" t="s">
        <v>48</v>
      </c>
      <c r="B20" s="27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26">
        <v>0</v>
      </c>
    </row>
    <row r="21" spans="1:15" x14ac:dyDescent="0.25">
      <c r="A21" s="27" t="s">
        <v>50</v>
      </c>
      <c r="B21" s="27" t="s">
        <v>51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26">
        <v>0</v>
      </c>
    </row>
    <row r="22" spans="1:15" x14ac:dyDescent="0.25">
      <c r="A22" s="27" t="s">
        <v>52</v>
      </c>
      <c r="B22" s="27" t="s">
        <v>53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6">
        <v>0</v>
      </c>
    </row>
    <row r="23" spans="1:15" x14ac:dyDescent="0.25">
      <c r="A23" s="27" t="s">
        <v>54</v>
      </c>
      <c r="B23" s="27" t="s">
        <v>55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26">
        <v>0</v>
      </c>
    </row>
    <row r="24" spans="1:15" x14ac:dyDescent="0.25">
      <c r="A24" s="27" t="s">
        <v>56</v>
      </c>
      <c r="B24" s="27" t="s">
        <v>57</v>
      </c>
      <c r="C24" s="28">
        <v>24932.18</v>
      </c>
      <c r="D24" s="28">
        <v>24932.18</v>
      </c>
      <c r="E24" s="28">
        <v>24932.18</v>
      </c>
      <c r="F24" s="28">
        <v>24932.18</v>
      </c>
      <c r="G24" s="28">
        <v>24932.18</v>
      </c>
      <c r="H24" s="28">
        <v>24932.18</v>
      </c>
      <c r="I24" s="28">
        <v>24932.18</v>
      </c>
      <c r="J24" s="28">
        <v>24932.18</v>
      </c>
      <c r="K24" s="28">
        <v>24932.18</v>
      </c>
      <c r="L24" s="28">
        <v>24932.18</v>
      </c>
      <c r="M24" s="28">
        <v>24932.18</v>
      </c>
      <c r="N24" s="28">
        <v>0</v>
      </c>
      <c r="O24" s="26">
        <v>24932.18</v>
      </c>
    </row>
    <row r="25" spans="1:15" x14ac:dyDescent="0.25">
      <c r="A25" s="27" t="s">
        <v>58</v>
      </c>
      <c r="B25" s="27" t="s">
        <v>57</v>
      </c>
      <c r="C25" s="12">
        <v>24932.18</v>
      </c>
      <c r="D25" s="12">
        <v>24932.18</v>
      </c>
      <c r="E25" s="12">
        <v>24932.18</v>
      </c>
      <c r="F25" s="12">
        <v>24932.18</v>
      </c>
      <c r="G25" s="12">
        <v>24932.18</v>
      </c>
      <c r="H25" s="12">
        <v>24932.18</v>
      </c>
      <c r="I25" s="12">
        <v>24932.18</v>
      </c>
      <c r="J25" s="12">
        <v>24932.18</v>
      </c>
      <c r="K25" s="12">
        <v>24932.18</v>
      </c>
      <c r="L25" s="12">
        <v>24932.18</v>
      </c>
      <c r="M25" s="12">
        <v>24932.18</v>
      </c>
      <c r="N25" s="12">
        <v>0</v>
      </c>
      <c r="O25" s="26">
        <v>24932.18</v>
      </c>
    </row>
    <row r="26" spans="1:15" x14ac:dyDescent="0.25">
      <c r="A26" s="27" t="s">
        <v>59</v>
      </c>
      <c r="B26" s="27" t="s">
        <v>60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</row>
    <row r="27" spans="1:15" x14ac:dyDescent="0.25">
      <c r="A27" s="27" t="s">
        <v>61</v>
      </c>
      <c r="B27" s="27" t="s">
        <v>62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x14ac:dyDescent="0.25">
      <c r="A28" s="27" t="s">
        <v>63</v>
      </c>
      <c r="B28" s="27" t="s">
        <v>64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6">
        <v>0</v>
      </c>
    </row>
    <row r="29" spans="1:15" x14ac:dyDescent="0.25">
      <c r="A29" s="27" t="s">
        <v>65</v>
      </c>
      <c r="B29" s="27" t="s">
        <v>66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26">
        <v>0</v>
      </c>
    </row>
    <row r="30" spans="1:15" x14ac:dyDescent="0.25">
      <c r="A30" s="27" t="s">
        <v>67</v>
      </c>
      <c r="B30" s="27" t="s">
        <v>68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6">
        <v>0</v>
      </c>
    </row>
    <row r="31" spans="1:15" x14ac:dyDescent="0.25">
      <c r="A31" s="27" t="s">
        <v>69</v>
      </c>
      <c r="B31" s="27" t="s">
        <v>70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26">
        <v>0</v>
      </c>
    </row>
    <row r="32" spans="1:15" x14ac:dyDescent="0.25">
      <c r="A32" s="27" t="s">
        <v>71</v>
      </c>
      <c r="B32" s="27" t="s">
        <v>72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</row>
    <row r="33" spans="1:15" x14ac:dyDescent="0.25">
      <c r="A33" s="27" t="s">
        <v>73</v>
      </c>
      <c r="B33" s="27" t="s">
        <v>64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26">
        <v>0</v>
      </c>
    </row>
    <row r="34" spans="1:15" x14ac:dyDescent="0.25">
      <c r="A34" s="27" t="s">
        <v>74</v>
      </c>
      <c r="B34" s="27" t="s">
        <v>66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26">
        <v>0</v>
      </c>
    </row>
    <row r="35" spans="1:15" x14ac:dyDescent="0.25">
      <c r="A35" s="27" t="s">
        <v>75</v>
      </c>
      <c r="B35" s="27" t="s">
        <v>68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26">
        <v>0</v>
      </c>
    </row>
    <row r="36" spans="1:15" x14ac:dyDescent="0.25">
      <c r="A36" s="27" t="s">
        <v>76</v>
      </c>
      <c r="B36" s="27" t="s">
        <v>70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26">
        <v>0</v>
      </c>
    </row>
    <row r="37" spans="1:15" x14ac:dyDescent="0.25">
      <c r="A37" s="27" t="s">
        <v>77</v>
      </c>
      <c r="B37" s="27" t="s">
        <v>78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26">
        <v>0</v>
      </c>
    </row>
    <row r="38" spans="1:15" x14ac:dyDescent="0.25">
      <c r="A38" s="27" t="s">
        <v>79</v>
      </c>
      <c r="B38" s="27" t="s">
        <v>80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6">
        <v>0</v>
      </c>
    </row>
    <row r="39" spans="1:15" x14ac:dyDescent="0.25">
      <c r="A39" s="27" t="s">
        <v>81</v>
      </c>
      <c r="B39" s="27" t="s">
        <v>82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26">
        <v>0</v>
      </c>
    </row>
    <row r="40" spans="1:15" x14ac:dyDescent="0.25">
      <c r="A40" s="27" t="s">
        <v>83</v>
      </c>
      <c r="B40" s="27" t="s">
        <v>84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26">
        <v>0</v>
      </c>
    </row>
    <row r="41" spans="1:15" x14ac:dyDescent="0.25">
      <c r="A41" s="24" t="s">
        <v>85</v>
      </c>
      <c r="B41" s="24" t="s">
        <v>86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6">
        <v>0</v>
      </c>
    </row>
    <row r="42" spans="1:15" x14ac:dyDescent="0.25">
      <c r="A42" s="27" t="s">
        <v>87</v>
      </c>
      <c r="B42" s="27" t="s">
        <v>88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26">
        <v>0</v>
      </c>
    </row>
    <row r="43" spans="1:15" x14ac:dyDescent="0.25">
      <c r="A43" s="24" t="s">
        <v>89</v>
      </c>
      <c r="B43" s="24" t="s">
        <v>90</v>
      </c>
      <c r="C43" s="28">
        <v>1098000.9900000002</v>
      </c>
      <c r="D43" s="28">
        <v>1075927.5099999993</v>
      </c>
      <c r="E43" s="28">
        <v>1062422.1699999992</v>
      </c>
      <c r="F43" s="28">
        <v>1041157.0699999996</v>
      </c>
      <c r="G43" s="28">
        <v>1021610.8600000006</v>
      </c>
      <c r="H43" s="28">
        <v>1000347.0500000004</v>
      </c>
      <c r="I43" s="28">
        <v>982751.35000000009</v>
      </c>
      <c r="J43" s="28">
        <v>976403.37999999942</v>
      </c>
      <c r="K43" s="28">
        <v>958790.46999999962</v>
      </c>
      <c r="L43" s="28">
        <v>949435.80999999936</v>
      </c>
      <c r="M43" s="28">
        <v>933574.05999999936</v>
      </c>
      <c r="N43" s="28">
        <v>919934.30999999959</v>
      </c>
      <c r="O43" s="26">
        <v>919934.30999999959</v>
      </c>
    </row>
    <row r="44" spans="1:15" x14ac:dyDescent="0.25">
      <c r="A44" s="24" t="s">
        <v>91</v>
      </c>
      <c r="B44" s="24" t="s">
        <v>92</v>
      </c>
      <c r="C44" s="28">
        <v>19776.29</v>
      </c>
      <c r="D44" s="28">
        <v>19776.29</v>
      </c>
      <c r="E44" s="28">
        <v>19776.29</v>
      </c>
      <c r="F44" s="28">
        <v>19776.29</v>
      </c>
      <c r="G44" s="28">
        <v>19776.29</v>
      </c>
      <c r="H44" s="28">
        <v>19776.29</v>
      </c>
      <c r="I44" s="28">
        <v>19776.29</v>
      </c>
      <c r="J44" s="28">
        <v>19776.29</v>
      </c>
      <c r="K44" s="28">
        <v>19776.29</v>
      </c>
      <c r="L44" s="28">
        <v>19776.29</v>
      </c>
      <c r="M44" s="28">
        <v>19776.29</v>
      </c>
      <c r="N44" s="28">
        <v>19776.29</v>
      </c>
      <c r="O44" s="26">
        <v>19776.29</v>
      </c>
    </row>
    <row r="45" spans="1:15" x14ac:dyDescent="0.25">
      <c r="A45" s="27" t="s">
        <v>93</v>
      </c>
      <c r="B45" s="27" t="s">
        <v>94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</row>
    <row r="46" spans="1:15" x14ac:dyDescent="0.25">
      <c r="A46" s="27" t="s">
        <v>95</v>
      </c>
      <c r="B46" s="27" t="s">
        <v>33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26">
        <v>0</v>
      </c>
    </row>
    <row r="47" spans="1:15" x14ac:dyDescent="0.25">
      <c r="A47" s="27" t="s">
        <v>96</v>
      </c>
      <c r="B47" s="27" t="s">
        <v>35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26">
        <v>0</v>
      </c>
    </row>
    <row r="48" spans="1:15" x14ac:dyDescent="0.25">
      <c r="A48" s="27" t="s">
        <v>97</v>
      </c>
      <c r="B48" s="27" t="s">
        <v>37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26">
        <v>0</v>
      </c>
    </row>
    <row r="49" spans="1:20" x14ac:dyDescent="0.25">
      <c r="A49" s="27" t="s">
        <v>98</v>
      </c>
      <c r="B49" s="27" t="s">
        <v>47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26">
        <v>0</v>
      </c>
    </row>
    <row r="50" spans="1:20" x14ac:dyDescent="0.25">
      <c r="A50" s="27" t="s">
        <v>99</v>
      </c>
      <c r="B50" s="27" t="s">
        <v>100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26">
        <v>0</v>
      </c>
    </row>
    <row r="51" spans="1:20" x14ac:dyDescent="0.25">
      <c r="A51" s="27" t="s">
        <v>101</v>
      </c>
      <c r="B51" s="27" t="s">
        <v>102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26">
        <v>0</v>
      </c>
    </row>
    <row r="52" spans="1:20" x14ac:dyDescent="0.25">
      <c r="A52" s="27" t="s">
        <v>103</v>
      </c>
      <c r="B52" s="27" t="s">
        <v>55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26">
        <v>0</v>
      </c>
    </row>
    <row r="53" spans="1:20" x14ac:dyDescent="0.25">
      <c r="A53" s="27" t="s">
        <v>104</v>
      </c>
      <c r="B53" s="27" t="s">
        <v>105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26">
        <v>0</v>
      </c>
    </row>
    <row r="54" spans="1:20" x14ac:dyDescent="0.25">
      <c r="A54" s="27" t="s">
        <v>106</v>
      </c>
      <c r="B54" s="27" t="s">
        <v>107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26">
        <v>0</v>
      </c>
    </row>
    <row r="55" spans="1:20" x14ac:dyDescent="0.25">
      <c r="A55" s="27" t="s">
        <v>108</v>
      </c>
      <c r="B55" s="27" t="s">
        <v>41</v>
      </c>
      <c r="C55" s="12">
        <v>19776.29</v>
      </c>
      <c r="D55" s="12">
        <v>19776.29</v>
      </c>
      <c r="E55" s="12">
        <v>19776.29</v>
      </c>
      <c r="F55" s="12">
        <v>19776.29</v>
      </c>
      <c r="G55" s="12">
        <v>19776.29</v>
      </c>
      <c r="H55" s="12">
        <v>19776.29</v>
      </c>
      <c r="I55" s="12">
        <v>19776.29</v>
      </c>
      <c r="J55" s="12">
        <v>19776.29</v>
      </c>
      <c r="K55" s="12">
        <v>19776.29</v>
      </c>
      <c r="L55" s="12">
        <v>19776.29</v>
      </c>
      <c r="M55" s="12">
        <v>19776.29</v>
      </c>
      <c r="N55" s="12">
        <v>19776.29</v>
      </c>
      <c r="O55" s="26">
        <v>19776.29</v>
      </c>
    </row>
    <row r="56" spans="1:20" x14ac:dyDescent="0.25">
      <c r="A56" s="27" t="s">
        <v>109</v>
      </c>
      <c r="B56" s="27" t="s">
        <v>88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26">
        <v>0</v>
      </c>
    </row>
    <row r="57" spans="1:20" x14ac:dyDescent="0.25">
      <c r="A57" s="24" t="s">
        <v>110</v>
      </c>
      <c r="B57" s="24" t="s">
        <v>111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6">
        <v>0</v>
      </c>
    </row>
    <row r="58" spans="1:20" x14ac:dyDescent="0.25">
      <c r="A58" s="27" t="s">
        <v>112</v>
      </c>
      <c r="B58" s="27" t="s">
        <v>113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26">
        <v>0</v>
      </c>
    </row>
    <row r="59" spans="1:20" x14ac:dyDescent="0.25">
      <c r="A59" s="27" t="s">
        <v>114</v>
      </c>
      <c r="B59" s="27" t="s">
        <v>115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26">
        <v>0</v>
      </c>
    </row>
    <row r="60" spans="1:20" x14ac:dyDescent="0.25">
      <c r="A60" s="27" t="s">
        <v>116</v>
      </c>
      <c r="B60" s="27" t="s">
        <v>117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26">
        <v>0</v>
      </c>
      <c r="R60">
        <v>2023</v>
      </c>
    </row>
    <row r="61" spans="1:20" x14ac:dyDescent="0.25">
      <c r="A61" s="24" t="s">
        <v>118</v>
      </c>
      <c r="B61" s="24" t="s">
        <v>119</v>
      </c>
      <c r="C61" s="26">
        <v>1078054.9700000002</v>
      </c>
      <c r="D61" s="26">
        <v>1055998.1599999992</v>
      </c>
      <c r="E61" s="26">
        <v>1042509.4899999993</v>
      </c>
      <c r="F61" s="26">
        <v>1021261.0599999996</v>
      </c>
      <c r="G61" s="26">
        <v>1001731.5200000005</v>
      </c>
      <c r="H61" s="26">
        <v>980484.38000000035</v>
      </c>
      <c r="I61" s="26">
        <v>962905.35000000009</v>
      </c>
      <c r="J61" s="26">
        <v>956574.04999999935</v>
      </c>
      <c r="K61" s="26">
        <v>938977.80999999959</v>
      </c>
      <c r="L61" s="26">
        <v>929639.81999999937</v>
      </c>
      <c r="M61" s="26">
        <v>913794.73999999929</v>
      </c>
      <c r="N61" s="26">
        <v>900158.01999999955</v>
      </c>
      <c r="O61" s="26">
        <v>900158.01999999955</v>
      </c>
      <c r="R61" t="str">
        <f>A61</f>
        <v>1.2.03</v>
      </c>
      <c r="S61" t="str">
        <f>B61</f>
        <v>Imobilizado</v>
      </c>
      <c r="T61" s="117">
        <f>O61</f>
        <v>900158.01999999955</v>
      </c>
    </row>
    <row r="62" spans="1:20" x14ac:dyDescent="0.25">
      <c r="A62" s="27" t="s">
        <v>120</v>
      </c>
      <c r="B62" s="27" t="s">
        <v>121</v>
      </c>
      <c r="C62" s="28">
        <v>4218130.6500000004</v>
      </c>
      <c r="D62" s="28">
        <v>4218490.1499999994</v>
      </c>
      <c r="E62" s="28">
        <v>4226290.1499999994</v>
      </c>
      <c r="F62" s="28">
        <v>4226290.1499999994</v>
      </c>
      <c r="G62" s="28">
        <v>4227997.57</v>
      </c>
      <c r="H62" s="28">
        <v>4227997.57</v>
      </c>
      <c r="I62" s="28">
        <v>4227997.57</v>
      </c>
      <c r="J62" s="28">
        <v>4239205.2299999995</v>
      </c>
      <c r="K62" s="28">
        <v>4239205.2299999995</v>
      </c>
      <c r="L62" s="28">
        <v>4247480.1099999994</v>
      </c>
      <c r="M62" s="28">
        <v>4247480.1099999994</v>
      </c>
      <c r="N62" s="28">
        <v>4247480.1099999994</v>
      </c>
      <c r="O62" s="26">
        <v>4247480.1099999994</v>
      </c>
      <c r="R62" t="str">
        <f t="shared" ref="R62:R95" si="0">A62</f>
        <v xml:space="preserve">1.2.03.01  </v>
      </c>
      <c r="S62" t="str">
        <f t="shared" ref="S62:S94" si="1">B62</f>
        <v>Bens em Operação</v>
      </c>
      <c r="T62" s="117">
        <f t="shared" ref="T62:T95" si="2">O62</f>
        <v>4247480.1099999994</v>
      </c>
    </row>
    <row r="63" spans="1:20" x14ac:dyDescent="0.25">
      <c r="A63" s="27" t="s">
        <v>122</v>
      </c>
      <c r="B63" s="27" t="s">
        <v>123</v>
      </c>
      <c r="C63" s="26">
        <v>231210.25</v>
      </c>
      <c r="D63" s="26">
        <v>231210.25</v>
      </c>
      <c r="E63" s="26">
        <v>239010.25</v>
      </c>
      <c r="F63" s="26">
        <v>239010.25</v>
      </c>
      <c r="G63" s="26">
        <v>239010.25</v>
      </c>
      <c r="H63" s="26">
        <v>239010.25</v>
      </c>
      <c r="I63" s="26">
        <v>239010.25</v>
      </c>
      <c r="J63" s="26">
        <v>239010.25</v>
      </c>
      <c r="K63" s="26">
        <v>239010.25</v>
      </c>
      <c r="L63" s="26">
        <v>239010.25</v>
      </c>
      <c r="M63" s="26">
        <v>239010.25</v>
      </c>
      <c r="N63" s="26">
        <v>239010.25</v>
      </c>
      <c r="O63" s="26">
        <v>239010.25</v>
      </c>
      <c r="R63" t="str">
        <f t="shared" si="0"/>
        <v>1.2.03.01.01</v>
      </c>
      <c r="S63" t="str">
        <f t="shared" si="1"/>
        <v>Bens Imóveis</v>
      </c>
      <c r="T63" s="117">
        <f t="shared" si="2"/>
        <v>239010.25</v>
      </c>
    </row>
    <row r="64" spans="1:20" x14ac:dyDescent="0.25">
      <c r="A64" s="27" t="s">
        <v>124</v>
      </c>
      <c r="B64" s="27" t="s">
        <v>125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26">
        <v>0</v>
      </c>
      <c r="R64" t="str">
        <f t="shared" si="0"/>
        <v>1.2.03.01.01.01</v>
      </c>
      <c r="S64" t="str">
        <f t="shared" si="1"/>
        <v>Terrenos</v>
      </c>
      <c r="T64" s="117">
        <f t="shared" si="2"/>
        <v>0</v>
      </c>
    </row>
    <row r="65" spans="1:20" x14ac:dyDescent="0.25">
      <c r="A65" s="27" t="s">
        <v>126</v>
      </c>
      <c r="B65" s="27" t="s">
        <v>127</v>
      </c>
      <c r="C65" s="12">
        <v>213010.25</v>
      </c>
      <c r="D65" s="12">
        <v>213010.25</v>
      </c>
      <c r="E65" s="12">
        <v>213010.25</v>
      </c>
      <c r="F65" s="12">
        <v>213010.25</v>
      </c>
      <c r="G65" s="12">
        <v>213010.25</v>
      </c>
      <c r="H65" s="12">
        <v>213010.25</v>
      </c>
      <c r="I65" s="12">
        <v>213010.25</v>
      </c>
      <c r="J65" s="12">
        <v>213010.25</v>
      </c>
      <c r="K65" s="12">
        <v>213010.25</v>
      </c>
      <c r="L65" s="12">
        <v>213010.25</v>
      </c>
      <c r="M65" s="12">
        <v>213010.25</v>
      </c>
      <c r="N65" s="12">
        <v>213010.25</v>
      </c>
      <c r="O65" s="26">
        <v>213010.25</v>
      </c>
      <c r="R65" t="str">
        <f t="shared" si="0"/>
        <v>1.2.03.01.01.02</v>
      </c>
      <c r="S65" t="str">
        <f t="shared" si="1"/>
        <v>Edificações e Melhoramentos</v>
      </c>
      <c r="T65" s="117">
        <f t="shared" si="2"/>
        <v>213010.25</v>
      </c>
    </row>
    <row r="66" spans="1:20" x14ac:dyDescent="0.25">
      <c r="A66" s="27" t="s">
        <v>128</v>
      </c>
      <c r="B66" s="27" t="s">
        <v>129</v>
      </c>
      <c r="C66" s="12">
        <v>18200</v>
      </c>
      <c r="D66" s="12">
        <v>18200</v>
      </c>
      <c r="E66" s="12">
        <v>26000</v>
      </c>
      <c r="F66" s="12">
        <v>26000</v>
      </c>
      <c r="G66" s="12">
        <v>26000</v>
      </c>
      <c r="H66" s="12">
        <v>26000</v>
      </c>
      <c r="I66" s="12">
        <v>26000</v>
      </c>
      <c r="J66" s="12">
        <v>26000</v>
      </c>
      <c r="K66" s="12">
        <v>26000</v>
      </c>
      <c r="L66" s="12">
        <v>26000</v>
      </c>
      <c r="M66" s="12">
        <v>26000</v>
      </c>
      <c r="N66" s="12">
        <v>26000</v>
      </c>
      <c r="O66" s="26">
        <v>26000</v>
      </c>
      <c r="R66" t="str">
        <f t="shared" si="0"/>
        <v>1.2.03.01.01.03</v>
      </c>
      <c r="S66" t="str">
        <f t="shared" si="1"/>
        <v>Instalações</v>
      </c>
      <c r="T66" s="117">
        <f t="shared" si="2"/>
        <v>26000</v>
      </c>
    </row>
    <row r="67" spans="1:20" x14ac:dyDescent="0.25">
      <c r="A67" s="27" t="s">
        <v>130</v>
      </c>
      <c r="B67" s="27" t="s">
        <v>131</v>
      </c>
      <c r="C67" s="26">
        <v>3768941.14</v>
      </c>
      <c r="D67" s="26">
        <v>3769300.34</v>
      </c>
      <c r="E67" s="26">
        <v>3769300.34</v>
      </c>
      <c r="F67" s="26">
        <v>3769300.34</v>
      </c>
      <c r="G67" s="26">
        <v>3769300.34</v>
      </c>
      <c r="H67" s="26">
        <v>3769300.34</v>
      </c>
      <c r="I67" s="26">
        <v>3769300.34</v>
      </c>
      <c r="J67" s="26">
        <v>3769300.34</v>
      </c>
      <c r="K67" s="26">
        <v>3769300.34</v>
      </c>
      <c r="L67" s="26">
        <v>3769300.34</v>
      </c>
      <c r="M67" s="26">
        <v>3769300.34</v>
      </c>
      <c r="N67" s="26">
        <v>3769300.34</v>
      </c>
      <c r="O67" s="26">
        <v>3769300.34</v>
      </c>
      <c r="R67" t="str">
        <f t="shared" si="0"/>
        <v>1.2.03.01.02</v>
      </c>
      <c r="S67" t="str">
        <f t="shared" si="1"/>
        <v>Embarcações</v>
      </c>
      <c r="T67" s="117">
        <f t="shared" si="2"/>
        <v>3769300.34</v>
      </c>
    </row>
    <row r="68" spans="1:20" x14ac:dyDescent="0.25">
      <c r="A68" s="27" t="s">
        <v>132</v>
      </c>
      <c r="B68" s="27" t="s">
        <v>133</v>
      </c>
      <c r="C68" s="12">
        <v>3768941.14</v>
      </c>
      <c r="D68" s="12">
        <v>3769300.34</v>
      </c>
      <c r="E68" s="12">
        <v>3769300.34</v>
      </c>
      <c r="F68" s="12">
        <v>3769300.34</v>
      </c>
      <c r="G68" s="12">
        <v>3769300.34</v>
      </c>
      <c r="H68" s="12">
        <v>3769300.34</v>
      </c>
      <c r="I68" s="12">
        <v>3769300.34</v>
      </c>
      <c r="J68" s="12">
        <v>3769300.34</v>
      </c>
      <c r="K68" s="12">
        <v>3769300.34</v>
      </c>
      <c r="L68" s="12">
        <v>3769300.34</v>
      </c>
      <c r="M68" s="12">
        <v>3769300.34</v>
      </c>
      <c r="N68" s="12">
        <v>3769300.34</v>
      </c>
      <c r="O68" s="26">
        <v>3769300.34</v>
      </c>
      <c r="R68" t="str">
        <f t="shared" si="0"/>
        <v>1.2.03.01.02.01</v>
      </c>
      <c r="S68" t="str">
        <f t="shared" si="1"/>
        <v>Embarcações de Uso na Travessia A</v>
      </c>
      <c r="T68" s="117">
        <f t="shared" si="2"/>
        <v>3769300.34</v>
      </c>
    </row>
    <row r="69" spans="1:20" x14ac:dyDescent="0.25">
      <c r="A69" s="27" t="s">
        <v>134</v>
      </c>
      <c r="B69" s="27" t="s">
        <v>135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26">
        <v>0</v>
      </c>
      <c r="R69" t="str">
        <f t="shared" si="0"/>
        <v>1.2.03.01.02.02</v>
      </c>
      <c r="S69" t="str">
        <f t="shared" si="1"/>
        <v>Embarcações de Uso na Travessia B</v>
      </c>
      <c r="T69" s="117">
        <f t="shared" si="2"/>
        <v>0</v>
      </c>
    </row>
    <row r="70" spans="1:20" x14ac:dyDescent="0.25">
      <c r="A70" s="27" t="s">
        <v>136</v>
      </c>
      <c r="B70" s="27" t="s">
        <v>137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26">
        <v>0</v>
      </c>
      <c r="R70" t="str">
        <f t="shared" si="0"/>
        <v>1.2.03.01.02.03</v>
      </c>
      <c r="S70" t="str">
        <f t="shared" si="1"/>
        <v>Embarcações de Uso na Travessia C</v>
      </c>
      <c r="T70" s="117">
        <f t="shared" si="2"/>
        <v>0</v>
      </c>
    </row>
    <row r="71" spans="1:20" x14ac:dyDescent="0.25">
      <c r="A71" s="27" t="s">
        <v>138</v>
      </c>
      <c r="B71" s="27" t="s">
        <v>139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26">
        <v>0</v>
      </c>
      <c r="R71" t="str">
        <f t="shared" si="0"/>
        <v>1.2.03.01.02.04</v>
      </c>
      <c r="S71" t="str">
        <f t="shared" si="1"/>
        <v>Embarcações de Uso em Outras Travessias ou Atividades</v>
      </c>
      <c r="T71" s="117">
        <f t="shared" si="2"/>
        <v>0</v>
      </c>
    </row>
    <row r="72" spans="1:20" x14ac:dyDescent="0.25">
      <c r="A72" s="27" t="s">
        <v>140</v>
      </c>
      <c r="B72" s="27" t="s">
        <v>141</v>
      </c>
      <c r="C72" s="12">
        <v>15000</v>
      </c>
      <c r="D72" s="12">
        <v>15000</v>
      </c>
      <c r="E72" s="12">
        <v>15000</v>
      </c>
      <c r="F72" s="12">
        <v>15000</v>
      </c>
      <c r="G72" s="12">
        <v>15000</v>
      </c>
      <c r="H72" s="12">
        <v>15000</v>
      </c>
      <c r="I72" s="12">
        <v>15000</v>
      </c>
      <c r="J72" s="12">
        <v>15000</v>
      </c>
      <c r="K72" s="12">
        <v>15000</v>
      </c>
      <c r="L72" s="12">
        <v>15000</v>
      </c>
      <c r="M72" s="12">
        <v>15000</v>
      </c>
      <c r="N72" s="12">
        <v>15000</v>
      </c>
      <c r="O72" s="26">
        <v>15000</v>
      </c>
      <c r="R72" t="str">
        <f t="shared" si="0"/>
        <v>1.2.03.01.03</v>
      </c>
      <c r="S72" t="str">
        <f t="shared" si="1"/>
        <v>Veículos auxiliares</v>
      </c>
      <c r="T72" s="117">
        <f t="shared" si="2"/>
        <v>15000</v>
      </c>
    </row>
    <row r="73" spans="1:20" x14ac:dyDescent="0.25">
      <c r="A73" s="27" t="s">
        <v>142</v>
      </c>
      <c r="B73" s="27" t="s">
        <v>143</v>
      </c>
      <c r="C73" s="28">
        <v>202979.26</v>
      </c>
      <c r="D73" s="28">
        <v>202979.56</v>
      </c>
      <c r="E73" s="28">
        <v>202979.56</v>
      </c>
      <c r="F73" s="28">
        <v>202979.56</v>
      </c>
      <c r="G73" s="28">
        <v>204686.98</v>
      </c>
      <c r="H73" s="28">
        <v>204686.98</v>
      </c>
      <c r="I73" s="28">
        <v>204686.98</v>
      </c>
      <c r="J73" s="28">
        <v>215894.64</v>
      </c>
      <c r="K73" s="28">
        <v>215894.64</v>
      </c>
      <c r="L73" s="28">
        <v>224169.52000000002</v>
      </c>
      <c r="M73" s="28">
        <v>224169.52000000002</v>
      </c>
      <c r="N73" s="28">
        <v>224169.52000000002</v>
      </c>
      <c r="O73" s="26">
        <v>224169.52000000002</v>
      </c>
      <c r="R73" t="str">
        <f t="shared" si="0"/>
        <v>1.2.03.01.04</v>
      </c>
      <c r="S73" t="str">
        <f t="shared" si="1"/>
        <v>Outros Bens de Uso</v>
      </c>
      <c r="T73" s="117">
        <f t="shared" si="2"/>
        <v>224169.52000000002</v>
      </c>
    </row>
    <row r="74" spans="1:20" x14ac:dyDescent="0.25">
      <c r="A74" s="27" t="s">
        <v>144</v>
      </c>
      <c r="B74" s="27" t="s">
        <v>145</v>
      </c>
      <c r="C74" s="12">
        <v>92682.17</v>
      </c>
      <c r="D74" s="12">
        <v>92682.17</v>
      </c>
      <c r="E74" s="12">
        <v>92682.17</v>
      </c>
      <c r="F74" s="12">
        <v>92682.17</v>
      </c>
      <c r="G74" s="12">
        <v>94389.590000000011</v>
      </c>
      <c r="H74" s="12">
        <v>94389.590000000011</v>
      </c>
      <c r="I74" s="12">
        <v>94389.590000000011</v>
      </c>
      <c r="J74" s="12">
        <v>94389.590000000011</v>
      </c>
      <c r="K74" s="12">
        <v>94389.590000000011</v>
      </c>
      <c r="L74" s="12">
        <v>101248.59000000001</v>
      </c>
      <c r="M74" s="12">
        <v>101248.59000000001</v>
      </c>
      <c r="N74" s="12">
        <v>101248.59000000001</v>
      </c>
      <c r="O74" s="26">
        <v>101248.59000000001</v>
      </c>
      <c r="R74" t="str">
        <f t="shared" si="0"/>
        <v>1.2.03.01.04.01</v>
      </c>
      <c r="S74" t="str">
        <f t="shared" si="1"/>
        <v>Máquinas, Aparelhos e Equipamentos</v>
      </c>
      <c r="T74" s="117">
        <f t="shared" si="2"/>
        <v>101248.59000000001</v>
      </c>
    </row>
    <row r="75" spans="1:20" x14ac:dyDescent="0.25">
      <c r="A75" s="27" t="s">
        <v>146</v>
      </c>
      <c r="B75" s="27" t="s">
        <v>147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26">
        <v>0</v>
      </c>
      <c r="R75" t="str">
        <f t="shared" si="0"/>
        <v>1.2.03.01.04.02</v>
      </c>
      <c r="S75" t="str">
        <f t="shared" si="1"/>
        <v>Ferramentas Duráveis</v>
      </c>
      <c r="T75" s="117">
        <f t="shared" si="2"/>
        <v>0</v>
      </c>
    </row>
    <row r="76" spans="1:20" x14ac:dyDescent="0.25">
      <c r="A76" s="27" t="s">
        <v>148</v>
      </c>
      <c r="B76" s="27" t="s">
        <v>149</v>
      </c>
      <c r="C76" s="12">
        <v>1149</v>
      </c>
      <c r="D76" s="12">
        <v>1149</v>
      </c>
      <c r="E76" s="12">
        <v>1149</v>
      </c>
      <c r="F76" s="12">
        <v>1149</v>
      </c>
      <c r="G76" s="12">
        <v>1149</v>
      </c>
      <c r="H76" s="12">
        <v>1149</v>
      </c>
      <c r="I76" s="12">
        <v>1149</v>
      </c>
      <c r="J76" s="12">
        <v>1149</v>
      </c>
      <c r="K76" s="12">
        <v>1149</v>
      </c>
      <c r="L76" s="12">
        <v>1149</v>
      </c>
      <c r="M76" s="12">
        <v>1149</v>
      </c>
      <c r="N76" s="12">
        <v>1149</v>
      </c>
      <c r="O76" s="26">
        <v>1149</v>
      </c>
      <c r="R76" t="str">
        <f t="shared" si="0"/>
        <v>1.2.03.01.04.03</v>
      </c>
      <c r="S76" t="str">
        <f t="shared" si="1"/>
        <v>Equipamentos de Processamento de Dados</v>
      </c>
      <c r="T76" s="117">
        <f t="shared" si="2"/>
        <v>1149</v>
      </c>
    </row>
    <row r="77" spans="1:20" x14ac:dyDescent="0.25">
      <c r="A77" s="27" t="s">
        <v>150</v>
      </c>
      <c r="B77" s="27" t="s">
        <v>151</v>
      </c>
      <c r="C77" s="12">
        <v>56750.28</v>
      </c>
      <c r="D77" s="12">
        <v>56750.58</v>
      </c>
      <c r="E77" s="12">
        <v>56750.58</v>
      </c>
      <c r="F77" s="12">
        <v>56750.58</v>
      </c>
      <c r="G77" s="12">
        <v>56750.58</v>
      </c>
      <c r="H77" s="12">
        <v>56750.58</v>
      </c>
      <c r="I77" s="12">
        <v>56750.58</v>
      </c>
      <c r="J77" s="12">
        <v>56750.58</v>
      </c>
      <c r="K77" s="12">
        <v>56750.58</v>
      </c>
      <c r="L77" s="12">
        <v>58166.46</v>
      </c>
      <c r="M77" s="12">
        <v>58166.46</v>
      </c>
      <c r="N77" s="12">
        <v>58166.46</v>
      </c>
      <c r="O77" s="26">
        <v>58166.46</v>
      </c>
      <c r="R77" t="str">
        <f t="shared" si="0"/>
        <v>1.2.03.01.04.04</v>
      </c>
      <c r="S77" t="str">
        <f t="shared" si="1"/>
        <v>Softwares</v>
      </c>
      <c r="T77" s="117">
        <f t="shared" si="2"/>
        <v>58166.46</v>
      </c>
    </row>
    <row r="78" spans="1:20" x14ac:dyDescent="0.25">
      <c r="A78" s="27" t="s">
        <v>152</v>
      </c>
      <c r="B78" s="27" t="s">
        <v>153</v>
      </c>
      <c r="C78" s="12">
        <v>52397.81</v>
      </c>
      <c r="D78" s="12">
        <v>52397.81</v>
      </c>
      <c r="E78" s="12">
        <v>52397.81</v>
      </c>
      <c r="F78" s="12">
        <v>52397.81</v>
      </c>
      <c r="G78" s="12">
        <v>52397.81</v>
      </c>
      <c r="H78" s="12">
        <v>52397.81</v>
      </c>
      <c r="I78" s="12">
        <v>52397.81</v>
      </c>
      <c r="J78" s="12">
        <v>63605.47</v>
      </c>
      <c r="K78" s="12">
        <v>63605.47</v>
      </c>
      <c r="L78" s="12">
        <v>63605.47</v>
      </c>
      <c r="M78" s="12">
        <v>63605.47</v>
      </c>
      <c r="N78" s="12">
        <v>63605.47</v>
      </c>
      <c r="O78" s="26">
        <v>63605.47</v>
      </c>
      <c r="R78" t="str">
        <f t="shared" si="0"/>
        <v>1.2.03.01.04.05</v>
      </c>
      <c r="S78" t="str">
        <f t="shared" si="1"/>
        <v>Móveis e Utensílios</v>
      </c>
      <c r="T78" s="117">
        <f t="shared" si="2"/>
        <v>63605.47</v>
      </c>
    </row>
    <row r="79" spans="1:20" x14ac:dyDescent="0.25">
      <c r="A79" s="27" t="s">
        <v>154</v>
      </c>
      <c r="B79" s="27" t="s">
        <v>155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6">
        <v>0</v>
      </c>
      <c r="R79" t="str">
        <f t="shared" si="0"/>
        <v xml:space="preserve">1.2.03.02  </v>
      </c>
      <c r="S79" t="str">
        <f t="shared" si="1"/>
        <v>Bens em Operação – Reavaliados (em extinção)</v>
      </c>
      <c r="T79" s="117">
        <f t="shared" si="2"/>
        <v>0</v>
      </c>
    </row>
    <row r="80" spans="1:20" x14ac:dyDescent="0.25">
      <c r="A80" s="27" t="s">
        <v>156</v>
      </c>
      <c r="B80" s="27" t="s">
        <v>157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6">
        <v>0</v>
      </c>
      <c r="R80" t="str">
        <f t="shared" si="0"/>
        <v>1.2.03.02.01</v>
      </c>
      <c r="S80" t="str">
        <f t="shared" si="1"/>
        <v>Bens Imóveis – Reavaliados</v>
      </c>
      <c r="T80" s="117">
        <f t="shared" si="2"/>
        <v>0</v>
      </c>
    </row>
    <row r="81" spans="1:20" x14ac:dyDescent="0.25">
      <c r="A81" s="27" t="s">
        <v>158</v>
      </c>
      <c r="B81" s="27" t="s">
        <v>159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26">
        <v>0</v>
      </c>
      <c r="R81" t="str">
        <f t="shared" si="0"/>
        <v>1.2.03.02.01.01</v>
      </c>
      <c r="S81" t="str">
        <f t="shared" si="1"/>
        <v>Terrenos – Reavaliados</v>
      </c>
      <c r="T81" s="117">
        <f t="shared" si="2"/>
        <v>0</v>
      </c>
    </row>
    <row r="82" spans="1:20" x14ac:dyDescent="0.25">
      <c r="A82" s="27" t="s">
        <v>160</v>
      </c>
      <c r="B82" s="27" t="s">
        <v>161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26">
        <v>0</v>
      </c>
      <c r="R82" t="str">
        <f t="shared" si="0"/>
        <v>1.2.03.02.01.02</v>
      </c>
      <c r="S82" t="str">
        <f t="shared" si="1"/>
        <v>Edificações e Melhoramentos – Reavaliados</v>
      </c>
      <c r="T82" s="117">
        <f t="shared" si="2"/>
        <v>0</v>
      </c>
    </row>
    <row r="83" spans="1:20" x14ac:dyDescent="0.25">
      <c r="A83" s="27" t="s">
        <v>162</v>
      </c>
      <c r="B83" s="27" t="s">
        <v>163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26">
        <v>0</v>
      </c>
      <c r="R83" t="str">
        <f t="shared" si="0"/>
        <v>1.2.03.02.01.03</v>
      </c>
      <c r="S83" t="str">
        <f t="shared" si="1"/>
        <v>Instalações – Reavaliados</v>
      </c>
      <c r="T83" s="117">
        <f t="shared" si="2"/>
        <v>0</v>
      </c>
    </row>
    <row r="84" spans="1:20" x14ac:dyDescent="0.25">
      <c r="A84" s="27" t="s">
        <v>164</v>
      </c>
      <c r="B84" s="27" t="s">
        <v>165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>
        <v>0</v>
      </c>
      <c r="R84" t="str">
        <f t="shared" si="0"/>
        <v>1.2.03.02.02</v>
      </c>
      <c r="S84" t="str">
        <f t="shared" si="1"/>
        <v>Embarcações – Reavaliados</v>
      </c>
      <c r="T84" s="117">
        <f t="shared" si="2"/>
        <v>0</v>
      </c>
    </row>
    <row r="85" spans="1:20" x14ac:dyDescent="0.25">
      <c r="A85" s="27" t="s">
        <v>166</v>
      </c>
      <c r="B85" s="27" t="s">
        <v>167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26">
        <v>0</v>
      </c>
      <c r="R85" t="str">
        <f t="shared" si="0"/>
        <v>1.2.03.02.02.01</v>
      </c>
      <c r="S85" t="str">
        <f t="shared" si="1"/>
        <v>Embarcações de Uso na Travessia – Reavaliados</v>
      </c>
      <c r="T85" s="117">
        <f t="shared" si="2"/>
        <v>0</v>
      </c>
    </row>
    <row r="86" spans="1:20" x14ac:dyDescent="0.25">
      <c r="A86" s="27" t="s">
        <v>168</v>
      </c>
      <c r="B86" s="27" t="s">
        <v>169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26">
        <v>0</v>
      </c>
      <c r="R86" t="str">
        <f t="shared" si="0"/>
        <v>1.2.03.02.02.02</v>
      </c>
      <c r="S86" t="str">
        <f t="shared" si="1"/>
        <v>Embarcações de uso em Outras Travessias ou Atividades – Reavaliados</v>
      </c>
      <c r="T86" s="117">
        <f t="shared" si="2"/>
        <v>0</v>
      </c>
    </row>
    <row r="87" spans="1:20" x14ac:dyDescent="0.25">
      <c r="A87" s="27" t="s">
        <v>170</v>
      </c>
      <c r="B87" s="27" t="s">
        <v>171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26">
        <v>0</v>
      </c>
      <c r="R87" t="str">
        <f t="shared" si="0"/>
        <v>1.2.03.02.03</v>
      </c>
      <c r="S87" t="str">
        <f t="shared" si="1"/>
        <v>Veículos auxiliares – Reavaliados</v>
      </c>
      <c r="T87" s="117">
        <f t="shared" si="2"/>
        <v>0</v>
      </c>
    </row>
    <row r="88" spans="1:20" x14ac:dyDescent="0.25">
      <c r="A88" s="27" t="s">
        <v>172</v>
      </c>
      <c r="B88" s="27" t="s">
        <v>173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6">
        <v>0</v>
      </c>
      <c r="R88" t="str">
        <f t="shared" si="0"/>
        <v>1.2.03.02.04</v>
      </c>
      <c r="S88" t="str">
        <f t="shared" si="1"/>
        <v>Outros Bens de Uso – Reavaliados</v>
      </c>
      <c r="T88" s="117">
        <f t="shared" si="2"/>
        <v>0</v>
      </c>
    </row>
    <row r="89" spans="1:20" x14ac:dyDescent="0.25">
      <c r="A89" s="27" t="s">
        <v>174</v>
      </c>
      <c r="B89" s="27" t="s">
        <v>175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26">
        <v>0</v>
      </c>
      <c r="R89" t="str">
        <f t="shared" si="0"/>
        <v>1.2.03.02.04.01</v>
      </c>
      <c r="S89" t="str">
        <f t="shared" si="1"/>
        <v>Máquinas, Aparelhos e Equipamentos – Reavaliados</v>
      </c>
      <c r="T89" s="117">
        <f t="shared" si="2"/>
        <v>0</v>
      </c>
    </row>
    <row r="90" spans="1:20" x14ac:dyDescent="0.25">
      <c r="A90" s="27" t="s">
        <v>176</v>
      </c>
      <c r="B90" s="27" t="s">
        <v>177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26">
        <v>0</v>
      </c>
      <c r="R90" t="str">
        <f t="shared" si="0"/>
        <v>1.2.03.02.04.02</v>
      </c>
      <c r="S90" t="str">
        <f t="shared" si="1"/>
        <v>Ferramentas Duráveis – Reavaliados</v>
      </c>
      <c r="T90" s="117">
        <f t="shared" si="2"/>
        <v>0</v>
      </c>
    </row>
    <row r="91" spans="1:20" x14ac:dyDescent="0.25">
      <c r="A91" s="27" t="s">
        <v>178</v>
      </c>
      <c r="B91" s="27" t="s">
        <v>179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26">
        <v>0</v>
      </c>
      <c r="R91" t="str">
        <f t="shared" si="0"/>
        <v>1.2.03.02.04.03</v>
      </c>
      <c r="S91" t="str">
        <f t="shared" si="1"/>
        <v>Equipamentos de Processamento de Dados – Reavaliados</v>
      </c>
      <c r="T91" s="117">
        <f t="shared" si="2"/>
        <v>0</v>
      </c>
    </row>
    <row r="92" spans="1:20" x14ac:dyDescent="0.25">
      <c r="A92" s="27" t="s">
        <v>180</v>
      </c>
      <c r="B92" s="27" t="s">
        <v>181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26">
        <v>0</v>
      </c>
      <c r="R92" t="str">
        <f t="shared" si="0"/>
        <v>1.2.03.02.04.04</v>
      </c>
      <c r="S92" t="str">
        <f t="shared" si="1"/>
        <v>Softwares – Reavaliados</v>
      </c>
      <c r="T92" s="117">
        <f t="shared" si="2"/>
        <v>0</v>
      </c>
    </row>
    <row r="93" spans="1:20" x14ac:dyDescent="0.25">
      <c r="A93" s="27" t="s">
        <v>182</v>
      </c>
      <c r="B93" s="27" t="s">
        <v>183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26">
        <v>0</v>
      </c>
      <c r="R93" t="str">
        <f t="shared" si="0"/>
        <v>1.2.03.02.04.05</v>
      </c>
      <c r="S93" t="str">
        <f t="shared" si="1"/>
        <v>Móveis e Utensílios – Reavaliados</v>
      </c>
      <c r="T93" s="117">
        <f t="shared" si="2"/>
        <v>0</v>
      </c>
    </row>
    <row r="94" spans="1:20" x14ac:dyDescent="0.25">
      <c r="A94" s="27" t="s">
        <v>184</v>
      </c>
      <c r="B94" s="27" t="s">
        <v>185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26">
        <v>0</v>
      </c>
      <c r="R94" t="str">
        <f t="shared" si="0"/>
        <v xml:space="preserve">1.2.03.03 </v>
      </c>
      <c r="S94" t="str">
        <f t="shared" si="1"/>
        <v>Imobilizações em Andamento</v>
      </c>
      <c r="T94" s="117">
        <f t="shared" si="2"/>
        <v>0</v>
      </c>
    </row>
    <row r="95" spans="1:20" x14ac:dyDescent="0.25">
      <c r="A95" s="27" t="s">
        <v>186</v>
      </c>
      <c r="B95" s="27" t="s">
        <v>187</v>
      </c>
      <c r="C95" s="12">
        <v>-3140075.68</v>
      </c>
      <c r="D95" s="12">
        <v>-3162491.99</v>
      </c>
      <c r="E95" s="12">
        <v>-3183780.66</v>
      </c>
      <c r="F95" s="12">
        <v>-3205029.09</v>
      </c>
      <c r="G95" s="12">
        <v>-3226266.05</v>
      </c>
      <c r="H95" s="12">
        <v>-3247513.19</v>
      </c>
      <c r="I95" s="12">
        <v>-3265092.22</v>
      </c>
      <c r="J95" s="12">
        <v>-3282631.18</v>
      </c>
      <c r="K95" s="12">
        <v>-3300227.42</v>
      </c>
      <c r="L95" s="12">
        <v>-3317840.29</v>
      </c>
      <c r="M95" s="12">
        <v>-3333685.37</v>
      </c>
      <c r="N95" s="12">
        <v>-3347322.09</v>
      </c>
      <c r="O95" s="26">
        <v>0</v>
      </c>
      <c r="R95" t="str">
        <f t="shared" si="0"/>
        <v xml:space="preserve">1.2.03.99  </v>
      </c>
      <c r="S95" t="str">
        <f>B95</f>
        <v>(-) Depreciação Acumulada</v>
      </c>
      <c r="T95" s="117">
        <f t="shared" si="2"/>
        <v>0</v>
      </c>
    </row>
    <row r="96" spans="1:20" x14ac:dyDescent="0.25">
      <c r="A96" s="24" t="s">
        <v>188</v>
      </c>
      <c r="B96" s="24" t="s">
        <v>189</v>
      </c>
      <c r="C96" s="28">
        <v>169.73000000000002</v>
      </c>
      <c r="D96" s="28">
        <v>153.05999999999995</v>
      </c>
      <c r="E96" s="28">
        <v>136.38999999999999</v>
      </c>
      <c r="F96" s="28">
        <v>119.72000000000003</v>
      </c>
      <c r="G96" s="28">
        <v>103.04999999999995</v>
      </c>
      <c r="H96" s="28">
        <v>86.38</v>
      </c>
      <c r="I96" s="28">
        <v>69.710000000000036</v>
      </c>
      <c r="J96" s="28">
        <v>53.039999999999964</v>
      </c>
      <c r="K96" s="28">
        <v>36.370000000000005</v>
      </c>
      <c r="L96" s="28">
        <v>19.700000000000045</v>
      </c>
      <c r="M96" s="28">
        <v>3.0299999999999727</v>
      </c>
      <c r="N96" s="28">
        <v>0</v>
      </c>
      <c r="O96" s="26">
        <v>36.370000000000005</v>
      </c>
    </row>
    <row r="97" spans="1:15" x14ac:dyDescent="0.25">
      <c r="A97" s="27" t="s">
        <v>190</v>
      </c>
      <c r="B97" s="27" t="s">
        <v>191</v>
      </c>
      <c r="C97" s="12">
        <v>1000</v>
      </c>
      <c r="D97" s="12">
        <v>1000</v>
      </c>
      <c r="E97" s="12">
        <v>1000</v>
      </c>
      <c r="F97" s="12">
        <v>1000</v>
      </c>
      <c r="G97" s="12">
        <v>1000</v>
      </c>
      <c r="H97" s="12">
        <v>1000</v>
      </c>
      <c r="I97" s="12">
        <v>1000</v>
      </c>
      <c r="J97" s="12">
        <v>1000</v>
      </c>
      <c r="K97" s="12">
        <v>1000</v>
      </c>
      <c r="L97" s="12">
        <v>1000</v>
      </c>
      <c r="M97" s="12">
        <v>1000</v>
      </c>
      <c r="N97" s="12">
        <v>1000</v>
      </c>
      <c r="O97" s="26">
        <v>1000</v>
      </c>
    </row>
    <row r="98" spans="1:15" x14ac:dyDescent="0.25">
      <c r="A98" s="27" t="s">
        <v>192</v>
      </c>
      <c r="B98" s="27" t="s">
        <v>193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26">
        <v>0</v>
      </c>
    </row>
    <row r="99" spans="1:15" x14ac:dyDescent="0.25">
      <c r="A99" s="27" t="s">
        <v>194</v>
      </c>
      <c r="B99" s="27" t="s">
        <v>195</v>
      </c>
      <c r="C99" s="12">
        <v>-830.27</v>
      </c>
      <c r="D99" s="12">
        <v>-846.94</v>
      </c>
      <c r="E99" s="12">
        <v>-863.61</v>
      </c>
      <c r="F99" s="12">
        <v>-880.28</v>
      </c>
      <c r="G99" s="12">
        <v>-896.95</v>
      </c>
      <c r="H99" s="12">
        <v>-913.62</v>
      </c>
      <c r="I99" s="12">
        <v>-930.29</v>
      </c>
      <c r="J99" s="12">
        <v>-946.96</v>
      </c>
      <c r="K99" s="12">
        <v>-963.63</v>
      </c>
      <c r="L99" s="12">
        <v>-980.3</v>
      </c>
      <c r="M99" s="12">
        <v>-996.97</v>
      </c>
      <c r="N99" s="12">
        <v>-1000</v>
      </c>
      <c r="O99" s="26">
        <v>0</v>
      </c>
    </row>
    <row r="100" spans="1:15" x14ac:dyDescent="0.25">
      <c r="A100" s="24" t="s">
        <v>196</v>
      </c>
      <c r="B100" s="24" t="s">
        <v>197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</row>
    <row r="101" spans="1:15" x14ac:dyDescent="0.25">
      <c r="A101" s="27" t="s">
        <v>198</v>
      </c>
      <c r="B101" s="27" t="s">
        <v>199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26">
        <v>0</v>
      </c>
    </row>
    <row r="102" spans="1:15" x14ac:dyDescent="0.25">
      <c r="A102" s="27" t="s">
        <v>200</v>
      </c>
      <c r="B102" s="27" t="s">
        <v>201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26">
        <v>0</v>
      </c>
    </row>
    <row r="103" spans="1:15" x14ac:dyDescent="0.25">
      <c r="A103" s="23"/>
      <c r="B103" s="24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/>
    </row>
    <row r="104" spans="1:15" x14ac:dyDescent="0.25">
      <c r="A104" s="23">
        <v>2</v>
      </c>
      <c r="B104" s="24" t="s">
        <v>202</v>
      </c>
      <c r="C104" s="25">
        <v>3187389.7299999991</v>
      </c>
      <c r="D104" s="25">
        <v>3313349.4299999988</v>
      </c>
      <c r="E104" s="25">
        <v>3470786.8199999994</v>
      </c>
      <c r="F104" s="25">
        <v>3483783.7199999997</v>
      </c>
      <c r="G104" s="25">
        <v>3505236.6799999997</v>
      </c>
      <c r="H104" s="25">
        <v>3223458.41</v>
      </c>
      <c r="I104" s="25">
        <v>3293950.5600000005</v>
      </c>
      <c r="J104" s="25">
        <v>3014141.3199999994</v>
      </c>
      <c r="K104" s="25">
        <v>3025054.5399999991</v>
      </c>
      <c r="L104" s="25">
        <v>3012116.2799999993</v>
      </c>
      <c r="M104" s="25">
        <v>2947436.1399999997</v>
      </c>
      <c r="N104" s="25">
        <v>2754552.6999999997</v>
      </c>
      <c r="O104" s="25">
        <v>2754552.6999999997</v>
      </c>
    </row>
    <row r="105" spans="1:15" x14ac:dyDescent="0.25">
      <c r="A105" s="24" t="s">
        <v>203</v>
      </c>
      <c r="B105" s="24" t="s">
        <v>204</v>
      </c>
      <c r="C105" s="26">
        <v>2410034.6</v>
      </c>
      <c r="D105" s="26">
        <v>2562756.0599999996</v>
      </c>
      <c r="E105" s="26">
        <v>2562469.96</v>
      </c>
      <c r="F105" s="26">
        <v>2542183.4200000004</v>
      </c>
      <c r="G105" s="26">
        <v>2567091.5299999998</v>
      </c>
      <c r="H105" s="26">
        <v>2854103.93</v>
      </c>
      <c r="I105" s="26">
        <v>2971955.47</v>
      </c>
      <c r="J105" s="26">
        <v>2538096.61</v>
      </c>
      <c r="K105" s="26">
        <v>2532229.1200000001</v>
      </c>
      <c r="L105" s="26">
        <v>2455952.94</v>
      </c>
      <c r="M105" s="26">
        <v>2462920.52</v>
      </c>
      <c r="N105" s="26">
        <v>2044652.85</v>
      </c>
      <c r="O105" s="26">
        <v>2044652.85</v>
      </c>
    </row>
    <row r="106" spans="1:15" x14ac:dyDescent="0.25">
      <c r="A106" s="24" t="s">
        <v>205</v>
      </c>
      <c r="B106" s="24" t="s">
        <v>206</v>
      </c>
      <c r="C106" s="26">
        <v>197005.82</v>
      </c>
      <c r="D106" s="26">
        <v>182798.73</v>
      </c>
      <c r="E106" s="26">
        <v>173025.64</v>
      </c>
      <c r="F106" s="26">
        <v>158818.54999999999</v>
      </c>
      <c r="G106" s="26">
        <v>147953.59</v>
      </c>
      <c r="H106" s="26">
        <v>68716.14</v>
      </c>
      <c r="I106" s="26">
        <v>61619</v>
      </c>
      <c r="J106" s="26">
        <v>54521.86</v>
      </c>
      <c r="K106" s="26">
        <v>47424.72</v>
      </c>
      <c r="L106" s="26">
        <v>44035.27</v>
      </c>
      <c r="M106" s="26">
        <v>44035.27</v>
      </c>
      <c r="N106" s="26">
        <v>44035.27</v>
      </c>
      <c r="O106" s="26">
        <v>44035.27</v>
      </c>
    </row>
    <row r="107" spans="1:15" x14ac:dyDescent="0.25">
      <c r="A107" s="27" t="s">
        <v>207</v>
      </c>
      <c r="B107" s="27" t="s">
        <v>208</v>
      </c>
      <c r="C107" s="12">
        <v>197005.82</v>
      </c>
      <c r="D107" s="12">
        <v>182798.73</v>
      </c>
      <c r="E107" s="12">
        <v>173025.64</v>
      </c>
      <c r="F107" s="12">
        <v>158818.54999999999</v>
      </c>
      <c r="G107" s="12">
        <v>147953.59</v>
      </c>
      <c r="H107" s="12">
        <v>68716.14</v>
      </c>
      <c r="I107" s="12">
        <v>61619</v>
      </c>
      <c r="J107" s="12">
        <v>54521.86</v>
      </c>
      <c r="K107" s="12">
        <v>47424.72</v>
      </c>
      <c r="L107" s="12">
        <v>44035.27</v>
      </c>
      <c r="M107" s="12">
        <v>44035.27</v>
      </c>
      <c r="N107" s="12">
        <v>44035.27</v>
      </c>
      <c r="O107" s="26">
        <v>44035.27</v>
      </c>
    </row>
    <row r="108" spans="1:15" x14ac:dyDescent="0.25">
      <c r="A108" s="27" t="s">
        <v>209</v>
      </c>
      <c r="B108" s="27" t="s">
        <v>210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26">
        <v>0</v>
      </c>
    </row>
    <row r="109" spans="1:15" x14ac:dyDescent="0.25">
      <c r="A109" s="24" t="s">
        <v>211</v>
      </c>
      <c r="B109" s="24" t="s">
        <v>212</v>
      </c>
      <c r="C109" s="28">
        <v>88331.520000000004</v>
      </c>
      <c r="D109" s="28">
        <v>170761.13</v>
      </c>
      <c r="E109" s="28">
        <v>99440.01</v>
      </c>
      <c r="F109" s="28">
        <v>119285.77</v>
      </c>
      <c r="G109" s="28">
        <v>111741.99</v>
      </c>
      <c r="H109" s="28">
        <v>130679.32</v>
      </c>
      <c r="I109" s="28">
        <v>123848.57</v>
      </c>
      <c r="J109" s="28">
        <v>146295.39000000001</v>
      </c>
      <c r="K109" s="28">
        <v>198084.33</v>
      </c>
      <c r="L109" s="28">
        <v>189680.86</v>
      </c>
      <c r="M109" s="28">
        <v>244810.63</v>
      </c>
      <c r="N109" s="28">
        <v>221882.96</v>
      </c>
      <c r="O109" s="26">
        <v>221882.96</v>
      </c>
    </row>
    <row r="110" spans="1:15" x14ac:dyDescent="0.25">
      <c r="A110" s="27" t="s">
        <v>213</v>
      </c>
      <c r="B110" s="27" t="s">
        <v>212</v>
      </c>
      <c r="C110" s="12">
        <v>88331.520000000004</v>
      </c>
      <c r="D110" s="12">
        <v>170761.13</v>
      </c>
      <c r="E110" s="12">
        <v>99440.01</v>
      </c>
      <c r="F110" s="12">
        <v>119285.77</v>
      </c>
      <c r="G110" s="12">
        <v>111741.99</v>
      </c>
      <c r="H110" s="12">
        <v>130679.32</v>
      </c>
      <c r="I110" s="12">
        <v>123848.57</v>
      </c>
      <c r="J110" s="12">
        <v>146295.39000000001</v>
      </c>
      <c r="K110" s="12">
        <v>198084.33</v>
      </c>
      <c r="L110" s="12">
        <v>189680.86</v>
      </c>
      <c r="M110" s="12">
        <v>244810.63</v>
      </c>
      <c r="N110" s="12">
        <v>221882.96</v>
      </c>
      <c r="O110" s="26">
        <v>221882.96</v>
      </c>
    </row>
    <row r="111" spans="1:15" x14ac:dyDescent="0.25">
      <c r="A111" s="24" t="s">
        <v>214</v>
      </c>
      <c r="B111" s="24" t="s">
        <v>215</v>
      </c>
      <c r="C111" s="28">
        <v>603996.80000000005</v>
      </c>
      <c r="D111" s="28">
        <v>585312.1</v>
      </c>
      <c r="E111" s="28">
        <v>658049.02</v>
      </c>
      <c r="F111" s="28">
        <v>596348.02</v>
      </c>
      <c r="G111" s="28">
        <v>585514.41</v>
      </c>
      <c r="H111" s="28">
        <v>950917.05</v>
      </c>
      <c r="I111" s="28">
        <v>1038838.1699999999</v>
      </c>
      <c r="J111" s="28">
        <v>810585.37</v>
      </c>
      <c r="K111" s="28">
        <v>720978.89</v>
      </c>
      <c r="L111" s="28">
        <v>661060.29</v>
      </c>
      <c r="M111" s="28">
        <v>600738.51</v>
      </c>
      <c r="N111" s="28">
        <v>623729.26</v>
      </c>
      <c r="O111" s="26">
        <v>623729.26</v>
      </c>
    </row>
    <row r="112" spans="1:15" x14ac:dyDescent="0.25">
      <c r="A112" s="27" t="s">
        <v>216</v>
      </c>
      <c r="B112" s="27" t="s">
        <v>217</v>
      </c>
      <c r="C112" s="12">
        <v>113467.57</v>
      </c>
      <c r="D112" s="12">
        <v>83546.989999999991</v>
      </c>
      <c r="E112" s="12">
        <v>154256.85999999999</v>
      </c>
      <c r="F112" s="12">
        <v>99140.12</v>
      </c>
      <c r="G112" s="12">
        <v>94922.209999999992</v>
      </c>
      <c r="H112" s="12">
        <v>94645.040000000008</v>
      </c>
      <c r="I112" s="12">
        <v>94878.739999999991</v>
      </c>
      <c r="J112" s="12">
        <v>190121.61000000002</v>
      </c>
      <c r="K112" s="12">
        <v>104349.84</v>
      </c>
      <c r="L112" s="12">
        <v>139627.44</v>
      </c>
      <c r="M112" s="12">
        <v>83184.69</v>
      </c>
      <c r="N112" s="12">
        <v>64910.95</v>
      </c>
      <c r="O112" s="26">
        <v>64910.95</v>
      </c>
    </row>
    <row r="113" spans="1:15" x14ac:dyDescent="0.25">
      <c r="A113" s="27" t="s">
        <v>218</v>
      </c>
      <c r="B113" s="27" t="s">
        <v>219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26">
        <v>0</v>
      </c>
    </row>
    <row r="114" spans="1:15" x14ac:dyDescent="0.25">
      <c r="A114" s="27" t="s">
        <v>220</v>
      </c>
      <c r="B114" s="27" t="s">
        <v>221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26">
        <v>0</v>
      </c>
    </row>
    <row r="115" spans="1:15" x14ac:dyDescent="0.25">
      <c r="A115" s="27" t="s">
        <v>222</v>
      </c>
      <c r="B115" s="27" t="s">
        <v>223</v>
      </c>
      <c r="C115" s="12">
        <v>490529.23</v>
      </c>
      <c r="D115" s="12">
        <v>501765.11</v>
      </c>
      <c r="E115" s="12">
        <v>503792.16000000003</v>
      </c>
      <c r="F115" s="12">
        <v>497207.9</v>
      </c>
      <c r="G115" s="12">
        <v>490592.2</v>
      </c>
      <c r="H115" s="12">
        <v>856272.01</v>
      </c>
      <c r="I115" s="12">
        <v>943959.42999999993</v>
      </c>
      <c r="J115" s="12">
        <v>620463.76</v>
      </c>
      <c r="K115" s="12">
        <v>616629.05000000005</v>
      </c>
      <c r="L115" s="12">
        <v>521432.85</v>
      </c>
      <c r="M115" s="12">
        <v>517553.81999999995</v>
      </c>
      <c r="N115" s="12">
        <v>558818.31000000006</v>
      </c>
      <c r="O115" s="26">
        <v>558818.31000000006</v>
      </c>
    </row>
    <row r="116" spans="1:15" x14ac:dyDescent="0.25">
      <c r="A116" s="27" t="s">
        <v>224</v>
      </c>
      <c r="B116" s="27" t="s">
        <v>225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26">
        <v>0</v>
      </c>
    </row>
    <row r="117" spans="1:15" x14ac:dyDescent="0.25">
      <c r="A117" s="24" t="s">
        <v>226</v>
      </c>
      <c r="B117" s="24" t="s">
        <v>227</v>
      </c>
      <c r="C117" s="26">
        <v>562965.62</v>
      </c>
      <c r="D117" s="26">
        <v>580670.91999999993</v>
      </c>
      <c r="E117" s="26">
        <v>552660.03</v>
      </c>
      <c r="F117" s="26">
        <v>542206.31999999995</v>
      </c>
      <c r="G117" s="26">
        <v>542550.16</v>
      </c>
      <c r="H117" s="26">
        <v>540150.38</v>
      </c>
      <c r="I117" s="26">
        <v>541848.92000000004</v>
      </c>
      <c r="J117" s="26">
        <v>346509.04</v>
      </c>
      <c r="K117" s="26">
        <v>352756.59</v>
      </c>
      <c r="L117" s="26">
        <v>344409.14</v>
      </c>
      <c r="M117" s="26">
        <v>353194.74</v>
      </c>
      <c r="N117" s="26">
        <v>201545.84000000003</v>
      </c>
      <c r="O117" s="26">
        <v>201545.84000000003</v>
      </c>
    </row>
    <row r="118" spans="1:15" x14ac:dyDescent="0.25">
      <c r="A118" s="27" t="s">
        <v>228</v>
      </c>
      <c r="B118" s="27" t="s">
        <v>227</v>
      </c>
      <c r="C118" s="28">
        <v>562965.62</v>
      </c>
      <c r="D118" s="28">
        <v>580670.91999999993</v>
      </c>
      <c r="E118" s="28">
        <v>552660.03</v>
      </c>
      <c r="F118" s="28">
        <v>542206.31999999995</v>
      </c>
      <c r="G118" s="28">
        <v>542550.16</v>
      </c>
      <c r="H118" s="28">
        <v>540150.38</v>
      </c>
      <c r="I118" s="28">
        <v>541848.92000000004</v>
      </c>
      <c r="J118" s="28">
        <v>346509.04</v>
      </c>
      <c r="K118" s="28">
        <v>352756.59</v>
      </c>
      <c r="L118" s="28">
        <v>344409.14</v>
      </c>
      <c r="M118" s="28">
        <v>353194.74</v>
      </c>
      <c r="N118" s="28">
        <v>201545.84000000003</v>
      </c>
      <c r="O118" s="26">
        <v>201545.84000000003</v>
      </c>
    </row>
    <row r="119" spans="1:15" x14ac:dyDescent="0.25">
      <c r="A119" s="27" t="s">
        <v>229</v>
      </c>
      <c r="B119" s="27" t="s">
        <v>230</v>
      </c>
      <c r="C119" s="12">
        <v>97536.450000000012</v>
      </c>
      <c r="D119" s="12">
        <v>108100.16</v>
      </c>
      <c r="E119" s="12">
        <v>103284.49</v>
      </c>
      <c r="F119" s="12">
        <v>106353.91999999998</v>
      </c>
      <c r="G119" s="12">
        <v>112484.83</v>
      </c>
      <c r="H119" s="12">
        <v>112891.08</v>
      </c>
      <c r="I119" s="12">
        <v>110008.40000000001</v>
      </c>
      <c r="J119" s="12">
        <v>109130.78</v>
      </c>
      <c r="K119" s="12">
        <v>114838.36</v>
      </c>
      <c r="L119" s="12">
        <v>105921.28</v>
      </c>
      <c r="M119" s="12">
        <v>112475.42</v>
      </c>
      <c r="N119" s="12">
        <v>122603.59</v>
      </c>
      <c r="O119" s="26">
        <v>122603.59</v>
      </c>
    </row>
    <row r="120" spans="1:15" x14ac:dyDescent="0.25">
      <c r="A120" s="27" t="s">
        <v>231</v>
      </c>
      <c r="B120" s="27" t="s">
        <v>232</v>
      </c>
      <c r="C120" s="12">
        <v>216215.93</v>
      </c>
      <c r="D120" s="12">
        <v>220568.28</v>
      </c>
      <c r="E120" s="12">
        <v>223297.5</v>
      </c>
      <c r="F120" s="12">
        <v>228392.55</v>
      </c>
      <c r="G120" s="12">
        <v>227228.57</v>
      </c>
      <c r="H120" s="12">
        <v>224268.96</v>
      </c>
      <c r="I120" s="12">
        <v>225865.09</v>
      </c>
      <c r="J120" s="12">
        <v>225444.4</v>
      </c>
      <c r="K120" s="12">
        <v>226085.17</v>
      </c>
      <c r="L120" s="12">
        <v>227209.01</v>
      </c>
      <c r="M120" s="12">
        <v>224908</v>
      </c>
      <c r="N120" s="12">
        <v>58510.3</v>
      </c>
      <c r="O120" s="26">
        <v>58510.3</v>
      </c>
    </row>
    <row r="121" spans="1:15" x14ac:dyDescent="0.25">
      <c r="A121" s="27" t="s">
        <v>233</v>
      </c>
      <c r="B121" s="27" t="s">
        <v>234</v>
      </c>
      <c r="C121" s="12">
        <v>247587.41</v>
      </c>
      <c r="D121" s="12">
        <v>248250.25</v>
      </c>
      <c r="E121" s="12">
        <v>225133.79</v>
      </c>
      <c r="F121" s="12">
        <v>207198.95</v>
      </c>
      <c r="G121" s="12">
        <v>202600.11</v>
      </c>
      <c r="H121" s="12">
        <v>202716.51</v>
      </c>
      <c r="I121" s="12">
        <v>205711.82</v>
      </c>
      <c r="J121" s="12">
        <v>11721.61</v>
      </c>
      <c r="K121" s="12">
        <v>11608.16</v>
      </c>
      <c r="L121" s="12">
        <v>11015.24</v>
      </c>
      <c r="M121" s="12">
        <v>15611.15</v>
      </c>
      <c r="N121" s="12">
        <v>20221.66</v>
      </c>
      <c r="O121" s="26">
        <v>20221.66</v>
      </c>
    </row>
    <row r="122" spans="1:15" x14ac:dyDescent="0.25">
      <c r="A122" s="27" t="s">
        <v>235</v>
      </c>
      <c r="B122" s="27" t="s">
        <v>236</v>
      </c>
      <c r="C122" s="12">
        <v>1625.83</v>
      </c>
      <c r="D122" s="12">
        <v>3752.23</v>
      </c>
      <c r="E122" s="12">
        <v>944.25</v>
      </c>
      <c r="F122" s="12">
        <v>260.89999999999998</v>
      </c>
      <c r="G122" s="12">
        <v>236.65</v>
      </c>
      <c r="H122" s="12">
        <v>273.83</v>
      </c>
      <c r="I122" s="12">
        <v>263.61</v>
      </c>
      <c r="J122" s="12">
        <v>212.25</v>
      </c>
      <c r="K122" s="12">
        <v>224.9</v>
      </c>
      <c r="L122" s="12">
        <v>263.61</v>
      </c>
      <c r="M122" s="12">
        <v>200.17</v>
      </c>
      <c r="N122" s="12">
        <v>210.29</v>
      </c>
      <c r="O122" s="26">
        <v>210.29</v>
      </c>
    </row>
    <row r="123" spans="1:15" x14ac:dyDescent="0.25">
      <c r="A123" s="24" t="s">
        <v>237</v>
      </c>
      <c r="B123" s="24" t="s">
        <v>238</v>
      </c>
      <c r="C123" s="28">
        <v>705873.73</v>
      </c>
      <c r="D123" s="28">
        <v>744136.94000000006</v>
      </c>
      <c r="E123" s="28">
        <v>767371.63</v>
      </c>
      <c r="F123" s="28">
        <v>809221.6</v>
      </c>
      <c r="G123" s="28">
        <v>850723.29</v>
      </c>
      <c r="H123" s="28">
        <v>828675.62</v>
      </c>
      <c r="I123" s="28">
        <v>872811.1</v>
      </c>
      <c r="J123" s="28">
        <v>838654.47</v>
      </c>
      <c r="K123" s="28">
        <v>860547.8</v>
      </c>
      <c r="L123" s="28">
        <v>871918.4</v>
      </c>
      <c r="M123" s="28">
        <v>859365.77</v>
      </c>
      <c r="N123" s="28">
        <v>724586.14</v>
      </c>
      <c r="O123" s="26">
        <v>724586.14</v>
      </c>
    </row>
    <row r="124" spans="1:15" x14ac:dyDescent="0.25">
      <c r="A124" s="27" t="s">
        <v>239</v>
      </c>
      <c r="B124" s="27" t="s">
        <v>240</v>
      </c>
      <c r="C124" s="12">
        <v>663773.94999999995</v>
      </c>
      <c r="D124" s="12">
        <v>699879.93</v>
      </c>
      <c r="E124" s="12">
        <v>728767.68</v>
      </c>
      <c r="F124" s="12">
        <v>770617.65</v>
      </c>
      <c r="G124" s="12">
        <v>812119.04000000004</v>
      </c>
      <c r="H124" s="12">
        <v>790071.37</v>
      </c>
      <c r="I124" s="12">
        <v>834206.85</v>
      </c>
      <c r="J124" s="12">
        <v>800050.22</v>
      </c>
      <c r="K124" s="12">
        <v>821943.55</v>
      </c>
      <c r="L124" s="12">
        <v>833314.15</v>
      </c>
      <c r="M124" s="12">
        <v>820761.52</v>
      </c>
      <c r="N124" s="12">
        <v>690288.12</v>
      </c>
      <c r="O124" s="26">
        <v>690288.12</v>
      </c>
    </row>
    <row r="125" spans="1:15" x14ac:dyDescent="0.25">
      <c r="A125" s="27" t="s">
        <v>241</v>
      </c>
      <c r="B125" s="27" t="s">
        <v>242</v>
      </c>
      <c r="C125" s="12">
        <v>42099.78</v>
      </c>
      <c r="D125" s="12">
        <v>44257.01</v>
      </c>
      <c r="E125" s="12">
        <v>38603.949999999997</v>
      </c>
      <c r="F125" s="12">
        <v>38603.949999999997</v>
      </c>
      <c r="G125" s="12">
        <v>38604.25</v>
      </c>
      <c r="H125" s="12">
        <v>38604.25</v>
      </c>
      <c r="I125" s="12">
        <v>38604.25</v>
      </c>
      <c r="J125" s="12">
        <v>38604.25</v>
      </c>
      <c r="K125" s="12">
        <v>38604.25</v>
      </c>
      <c r="L125" s="12">
        <v>38604.25</v>
      </c>
      <c r="M125" s="12">
        <v>38604.25</v>
      </c>
      <c r="N125" s="12">
        <v>34298.019999999997</v>
      </c>
      <c r="O125" s="26">
        <v>34298.019999999997</v>
      </c>
    </row>
    <row r="126" spans="1:15" x14ac:dyDescent="0.25">
      <c r="A126" s="27" t="s">
        <v>243</v>
      </c>
      <c r="B126" s="27" t="s">
        <v>244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26">
        <v>0</v>
      </c>
    </row>
    <row r="127" spans="1:15" x14ac:dyDescent="0.25">
      <c r="A127" s="27" t="s">
        <v>245</v>
      </c>
      <c r="B127" s="27" t="s">
        <v>246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26">
        <v>0</v>
      </c>
    </row>
    <row r="128" spans="1:15" x14ac:dyDescent="0.25">
      <c r="A128" s="27" t="s">
        <v>247</v>
      </c>
      <c r="B128" s="27" t="s">
        <v>248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26">
        <v>0</v>
      </c>
    </row>
    <row r="129" spans="1:15" x14ac:dyDescent="0.25">
      <c r="A129" s="27" t="s">
        <v>249</v>
      </c>
      <c r="B129" s="27" t="s">
        <v>250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26">
        <v>0</v>
      </c>
    </row>
    <row r="130" spans="1:15" x14ac:dyDescent="0.25">
      <c r="A130" s="24" t="s">
        <v>251</v>
      </c>
      <c r="B130" s="24" t="s">
        <v>252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6">
        <v>0</v>
      </c>
    </row>
    <row r="131" spans="1:15" x14ac:dyDescent="0.25">
      <c r="A131" s="27" t="s">
        <v>253</v>
      </c>
      <c r="B131" s="27" t="s">
        <v>252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26">
        <v>0</v>
      </c>
    </row>
    <row r="132" spans="1:15" x14ac:dyDescent="0.25">
      <c r="A132" s="24" t="s">
        <v>254</v>
      </c>
      <c r="B132" s="24" t="s">
        <v>55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</row>
    <row r="133" spans="1:15" x14ac:dyDescent="0.25">
      <c r="A133" s="27" t="s">
        <v>255</v>
      </c>
      <c r="B133" s="27" t="s">
        <v>55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26">
        <v>0</v>
      </c>
    </row>
    <row r="134" spans="1:15" x14ac:dyDescent="0.25">
      <c r="A134" s="24" t="s">
        <v>256</v>
      </c>
      <c r="B134" s="24" t="s">
        <v>257</v>
      </c>
      <c r="C134" s="28">
        <v>251861.11</v>
      </c>
      <c r="D134" s="28">
        <v>299076.24</v>
      </c>
      <c r="E134" s="28">
        <v>311923.63</v>
      </c>
      <c r="F134" s="28">
        <v>316303.15999999997</v>
      </c>
      <c r="G134" s="28">
        <v>328608.09000000003</v>
      </c>
      <c r="H134" s="28">
        <v>334965.42</v>
      </c>
      <c r="I134" s="28">
        <v>332989.71000000002</v>
      </c>
      <c r="J134" s="28">
        <v>341530.48</v>
      </c>
      <c r="K134" s="28">
        <v>352436.79</v>
      </c>
      <c r="L134" s="28">
        <v>344848.98</v>
      </c>
      <c r="M134" s="28">
        <v>360775.6</v>
      </c>
      <c r="N134" s="28">
        <v>228873.38</v>
      </c>
      <c r="O134" s="26">
        <v>228873.38</v>
      </c>
    </row>
    <row r="135" spans="1:15" x14ac:dyDescent="0.25">
      <c r="A135" s="27" t="s">
        <v>258</v>
      </c>
      <c r="B135" s="27" t="s">
        <v>257</v>
      </c>
      <c r="C135" s="12">
        <v>251861.11</v>
      </c>
      <c r="D135" s="12">
        <v>299076.24</v>
      </c>
      <c r="E135" s="12">
        <v>311923.63</v>
      </c>
      <c r="F135" s="12">
        <v>316303.15999999997</v>
      </c>
      <c r="G135" s="12">
        <v>328608.09000000003</v>
      </c>
      <c r="H135" s="12">
        <v>334965.42</v>
      </c>
      <c r="I135" s="12">
        <v>332989.71000000002</v>
      </c>
      <c r="J135" s="12">
        <v>341530.48</v>
      </c>
      <c r="K135" s="12">
        <v>352436.79</v>
      </c>
      <c r="L135" s="12">
        <v>344848.98</v>
      </c>
      <c r="M135" s="12">
        <v>360775.6</v>
      </c>
      <c r="N135" s="12">
        <v>228873.38</v>
      </c>
      <c r="O135" s="26">
        <v>228873.38</v>
      </c>
    </row>
    <row r="136" spans="1:15" x14ac:dyDescent="0.25">
      <c r="A136" s="24" t="s">
        <v>259</v>
      </c>
      <c r="B136" s="24" t="s">
        <v>260</v>
      </c>
      <c r="C136" s="26">
        <v>3266046.5999999996</v>
      </c>
      <c r="D136" s="26">
        <v>3224163.8499999996</v>
      </c>
      <c r="E136" s="26">
        <v>3191394.98</v>
      </c>
      <c r="F136" s="26">
        <v>3171393.0799999996</v>
      </c>
      <c r="G136" s="26">
        <v>3133767.15</v>
      </c>
      <c r="H136" s="26">
        <v>2527194.1</v>
      </c>
      <c r="I136" s="26">
        <v>2425828.3000000003</v>
      </c>
      <c r="J136" s="26">
        <v>2315675.67</v>
      </c>
      <c r="K136" s="26">
        <v>2285442.65</v>
      </c>
      <c r="L136" s="26">
        <v>2209463.67</v>
      </c>
      <c r="M136" s="26">
        <v>2133405.0299999998</v>
      </c>
      <c r="N136" s="26">
        <v>2273505.66</v>
      </c>
      <c r="O136" s="26">
        <v>2273505.66</v>
      </c>
    </row>
    <row r="137" spans="1:15" x14ac:dyDescent="0.25">
      <c r="A137" s="24" t="s">
        <v>261</v>
      </c>
      <c r="B137" s="24" t="s">
        <v>206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</row>
    <row r="138" spans="1:15" x14ac:dyDescent="0.25">
      <c r="A138" s="27" t="s">
        <v>262</v>
      </c>
      <c r="B138" s="27" t="s">
        <v>208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26">
        <v>0</v>
      </c>
    </row>
    <row r="139" spans="1:15" x14ac:dyDescent="0.25">
      <c r="A139" s="27" t="s">
        <v>263</v>
      </c>
      <c r="B139" s="27" t="s">
        <v>210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26">
        <v>0</v>
      </c>
    </row>
    <row r="140" spans="1:15" x14ac:dyDescent="0.25">
      <c r="A140" s="24" t="s">
        <v>264</v>
      </c>
      <c r="B140" s="24" t="s">
        <v>212</v>
      </c>
      <c r="C140" s="28">
        <v>113928.19</v>
      </c>
      <c r="D140" s="28">
        <v>111770.96</v>
      </c>
      <c r="E140" s="28">
        <v>109613.73</v>
      </c>
      <c r="F140" s="28">
        <v>122968.75</v>
      </c>
      <c r="G140" s="28">
        <v>118763.25</v>
      </c>
      <c r="H140" s="28">
        <v>114532.41</v>
      </c>
      <c r="I140" s="28">
        <v>110291.81</v>
      </c>
      <c r="J140" s="28">
        <v>106050.54</v>
      </c>
      <c r="K140" s="28">
        <v>101806.23</v>
      </c>
      <c r="L140" s="28">
        <v>97550.81</v>
      </c>
      <c r="M140" s="28">
        <v>93284.31</v>
      </c>
      <c r="N140" s="28">
        <v>93284.31</v>
      </c>
      <c r="O140" s="26">
        <v>93284.31</v>
      </c>
    </row>
    <row r="141" spans="1:15" x14ac:dyDescent="0.25">
      <c r="A141" s="27" t="s">
        <v>265</v>
      </c>
      <c r="B141" s="27" t="s">
        <v>212</v>
      </c>
      <c r="C141" s="12">
        <v>113928.19</v>
      </c>
      <c r="D141" s="12">
        <v>111770.96</v>
      </c>
      <c r="E141" s="12">
        <v>109613.73</v>
      </c>
      <c r="F141" s="12">
        <v>122968.75</v>
      </c>
      <c r="G141" s="12">
        <v>118763.25</v>
      </c>
      <c r="H141" s="12">
        <v>114532.41</v>
      </c>
      <c r="I141" s="12">
        <v>110291.81</v>
      </c>
      <c r="J141" s="12">
        <v>106050.54</v>
      </c>
      <c r="K141" s="12">
        <v>101806.23</v>
      </c>
      <c r="L141" s="12">
        <v>97550.81</v>
      </c>
      <c r="M141" s="12">
        <v>93284.31</v>
      </c>
      <c r="N141" s="12">
        <v>93284.31</v>
      </c>
      <c r="O141" s="26">
        <v>93284.31</v>
      </c>
    </row>
    <row r="142" spans="1:15" x14ac:dyDescent="0.25">
      <c r="A142" s="24" t="s">
        <v>266</v>
      </c>
      <c r="B142" s="24" t="s">
        <v>55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6">
        <v>0</v>
      </c>
    </row>
    <row r="143" spans="1:15" x14ac:dyDescent="0.25">
      <c r="A143" s="27" t="s">
        <v>267</v>
      </c>
      <c r="B143" s="27" t="s">
        <v>268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26">
        <v>0</v>
      </c>
    </row>
    <row r="144" spans="1:15" x14ac:dyDescent="0.25">
      <c r="A144" s="24" t="s">
        <v>269</v>
      </c>
      <c r="B144" s="24" t="s">
        <v>270</v>
      </c>
      <c r="C144" s="28">
        <v>3152118.4099999997</v>
      </c>
      <c r="D144" s="28">
        <v>3112392.8899999997</v>
      </c>
      <c r="E144" s="28">
        <v>3081781.25</v>
      </c>
      <c r="F144" s="28">
        <v>3048424.3299999996</v>
      </c>
      <c r="G144" s="28">
        <v>3015003.9</v>
      </c>
      <c r="H144" s="28">
        <v>2412661.69</v>
      </c>
      <c r="I144" s="28">
        <v>2315536.4900000002</v>
      </c>
      <c r="J144" s="28">
        <v>2209625.13</v>
      </c>
      <c r="K144" s="28">
        <v>2183636.42</v>
      </c>
      <c r="L144" s="28">
        <v>2111912.86</v>
      </c>
      <c r="M144" s="28">
        <v>2040120.72</v>
      </c>
      <c r="N144" s="28">
        <v>2180221.35</v>
      </c>
      <c r="O144" s="26">
        <v>2180221.35</v>
      </c>
    </row>
    <row r="145" spans="1:15" x14ac:dyDescent="0.25">
      <c r="A145" s="27" t="s">
        <v>271</v>
      </c>
      <c r="B145" s="27" t="s">
        <v>270</v>
      </c>
      <c r="C145" s="12">
        <v>3152118.4099999997</v>
      </c>
      <c r="D145" s="12">
        <v>3112392.8899999997</v>
      </c>
      <c r="E145" s="12">
        <v>3081781.25</v>
      </c>
      <c r="F145" s="12">
        <v>3048424.3299999996</v>
      </c>
      <c r="G145" s="12">
        <v>3015003.9</v>
      </c>
      <c r="H145" s="12">
        <v>2412661.69</v>
      </c>
      <c r="I145" s="12">
        <v>2315536.4900000002</v>
      </c>
      <c r="J145" s="12">
        <v>2209625.13</v>
      </c>
      <c r="K145" s="12">
        <v>2183636.42</v>
      </c>
      <c r="L145" s="12">
        <v>2111912.86</v>
      </c>
      <c r="M145" s="12">
        <v>2040120.72</v>
      </c>
      <c r="N145" s="12">
        <v>2180221.35</v>
      </c>
      <c r="O145" s="26">
        <v>2180221.35</v>
      </c>
    </row>
    <row r="146" spans="1:15" x14ac:dyDescent="0.25">
      <c r="A146" s="24" t="s">
        <v>272</v>
      </c>
      <c r="B146" s="24" t="s">
        <v>246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</row>
    <row r="147" spans="1:15" x14ac:dyDescent="0.25">
      <c r="A147" s="27" t="s">
        <v>273</v>
      </c>
      <c r="B147" s="27" t="s">
        <v>246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26">
        <v>0</v>
      </c>
    </row>
    <row r="148" spans="1:15" x14ac:dyDescent="0.25">
      <c r="A148" s="24" t="s">
        <v>274</v>
      </c>
      <c r="B148" s="24" t="s">
        <v>275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6">
        <v>0</v>
      </c>
    </row>
    <row r="149" spans="1:15" x14ac:dyDescent="0.25">
      <c r="A149" s="27" t="s">
        <v>276</v>
      </c>
      <c r="B149" s="27" t="s">
        <v>277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26">
        <v>0</v>
      </c>
    </row>
    <row r="150" spans="1:15" x14ac:dyDescent="0.25">
      <c r="A150" s="24" t="s">
        <v>278</v>
      </c>
      <c r="B150" s="24" t="s">
        <v>279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6">
        <v>0</v>
      </c>
    </row>
    <row r="151" spans="1:15" x14ac:dyDescent="0.25">
      <c r="A151" s="27" t="s">
        <v>280</v>
      </c>
      <c r="B151" s="27" t="s">
        <v>281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26">
        <v>0</v>
      </c>
    </row>
    <row r="152" spans="1:15" x14ac:dyDescent="0.25">
      <c r="A152" s="27" t="s">
        <v>282</v>
      </c>
      <c r="B152" s="27" t="s">
        <v>283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26">
        <v>0</v>
      </c>
    </row>
    <row r="153" spans="1:15" x14ac:dyDescent="0.25">
      <c r="A153" s="24" t="s">
        <v>284</v>
      </c>
      <c r="B153" s="24" t="s">
        <v>285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</row>
    <row r="154" spans="1:15" x14ac:dyDescent="0.25">
      <c r="A154" s="27" t="s">
        <v>286</v>
      </c>
      <c r="B154" s="27" t="s">
        <v>285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26">
        <v>0</v>
      </c>
    </row>
    <row r="155" spans="1:15" x14ac:dyDescent="0.25">
      <c r="A155" s="24" t="s">
        <v>287</v>
      </c>
      <c r="B155" s="24" t="s">
        <v>288</v>
      </c>
      <c r="C155" s="28">
        <v>-2488691.4700000002</v>
      </c>
      <c r="D155" s="28">
        <v>-2473570.4800000004</v>
      </c>
      <c r="E155" s="28">
        <v>-2283078.12</v>
      </c>
      <c r="F155" s="28">
        <v>-2229792.7800000003</v>
      </c>
      <c r="G155" s="28">
        <v>-2195622</v>
      </c>
      <c r="H155" s="28">
        <v>-2157839.62</v>
      </c>
      <c r="I155" s="28">
        <v>-2103833.21</v>
      </c>
      <c r="J155" s="28">
        <v>-1839630.9600000002</v>
      </c>
      <c r="K155" s="28">
        <v>-1792617.2300000002</v>
      </c>
      <c r="L155" s="28">
        <v>-1653300.33</v>
      </c>
      <c r="M155" s="28">
        <v>-1648889.4100000001</v>
      </c>
      <c r="N155" s="28">
        <v>-1563605.81</v>
      </c>
      <c r="O155" s="26">
        <v>0</v>
      </c>
    </row>
    <row r="156" spans="1:15" x14ac:dyDescent="0.25">
      <c r="A156" s="24" t="s">
        <v>289</v>
      </c>
      <c r="B156" s="24" t="s">
        <v>290</v>
      </c>
      <c r="C156" s="26">
        <v>10000</v>
      </c>
      <c r="D156" s="26">
        <v>10000</v>
      </c>
      <c r="E156" s="26">
        <v>10000</v>
      </c>
      <c r="F156" s="26">
        <v>10000</v>
      </c>
      <c r="G156" s="26">
        <v>10000</v>
      </c>
      <c r="H156" s="26">
        <v>10000</v>
      </c>
      <c r="I156" s="26">
        <v>10000</v>
      </c>
      <c r="J156" s="26">
        <v>10000</v>
      </c>
      <c r="K156" s="26">
        <v>10000</v>
      </c>
      <c r="L156" s="26">
        <v>10000</v>
      </c>
      <c r="M156" s="26">
        <v>10000</v>
      </c>
      <c r="N156" s="26">
        <v>10000</v>
      </c>
      <c r="O156" s="26">
        <v>10000</v>
      </c>
    </row>
    <row r="157" spans="1:15" x14ac:dyDescent="0.25">
      <c r="A157" s="27" t="s">
        <v>291</v>
      </c>
      <c r="B157" s="27" t="s">
        <v>290</v>
      </c>
      <c r="C157" s="12">
        <v>10000</v>
      </c>
      <c r="D157" s="12">
        <v>10000</v>
      </c>
      <c r="E157" s="12">
        <v>10000</v>
      </c>
      <c r="F157" s="12">
        <v>10000</v>
      </c>
      <c r="G157" s="12">
        <v>10000</v>
      </c>
      <c r="H157" s="12">
        <v>10000</v>
      </c>
      <c r="I157" s="12">
        <v>10000</v>
      </c>
      <c r="J157" s="12">
        <v>10000</v>
      </c>
      <c r="K157" s="12">
        <v>10000</v>
      </c>
      <c r="L157" s="12">
        <v>10000</v>
      </c>
      <c r="M157" s="12">
        <v>10000</v>
      </c>
      <c r="N157" s="12">
        <v>10000</v>
      </c>
      <c r="O157" s="26">
        <v>10000</v>
      </c>
    </row>
    <row r="158" spans="1:15" x14ac:dyDescent="0.25">
      <c r="A158" s="24" t="s">
        <v>292</v>
      </c>
      <c r="B158" s="24" t="s">
        <v>293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6">
        <v>0</v>
      </c>
    </row>
    <row r="159" spans="1:15" x14ac:dyDescent="0.25">
      <c r="A159" s="27" t="s">
        <v>294</v>
      </c>
      <c r="B159" s="27" t="s">
        <v>293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6">
        <v>0</v>
      </c>
    </row>
    <row r="160" spans="1:15" x14ac:dyDescent="0.25">
      <c r="A160" s="27" t="s">
        <v>295</v>
      </c>
      <c r="B160" s="27" t="s">
        <v>296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26">
        <v>0</v>
      </c>
    </row>
    <row r="161" spans="1:15" x14ac:dyDescent="0.25">
      <c r="A161" s="27" t="s">
        <v>297</v>
      </c>
      <c r="B161" s="27" t="s">
        <v>298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26">
        <v>0</v>
      </c>
    </row>
    <row r="162" spans="1:15" x14ac:dyDescent="0.25">
      <c r="A162" s="27" t="s">
        <v>299</v>
      </c>
      <c r="B162" s="27" t="s">
        <v>300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26">
        <v>0</v>
      </c>
    </row>
    <row r="163" spans="1:15" x14ac:dyDescent="0.25">
      <c r="A163" s="27" t="s">
        <v>301</v>
      </c>
      <c r="B163" s="27" t="s">
        <v>302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26">
        <v>0</v>
      </c>
    </row>
    <row r="164" spans="1:15" x14ac:dyDescent="0.25">
      <c r="A164" s="24" t="s">
        <v>303</v>
      </c>
      <c r="B164" s="24" t="s">
        <v>304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</row>
    <row r="165" spans="1:15" x14ac:dyDescent="0.25">
      <c r="A165" s="27" t="s">
        <v>305</v>
      </c>
      <c r="B165" s="27" t="s">
        <v>304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26">
        <v>0</v>
      </c>
    </row>
    <row r="166" spans="1:15" x14ac:dyDescent="0.25">
      <c r="A166" s="24" t="s">
        <v>306</v>
      </c>
      <c r="B166" s="24" t="s">
        <v>307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6">
        <v>0</v>
      </c>
    </row>
    <row r="167" spans="1:15" x14ac:dyDescent="0.25">
      <c r="A167" s="27" t="s">
        <v>308</v>
      </c>
      <c r="B167" s="27" t="s">
        <v>309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26">
        <v>0</v>
      </c>
    </row>
    <row r="168" spans="1:15" x14ac:dyDescent="0.25">
      <c r="A168" s="24" t="s">
        <v>310</v>
      </c>
      <c r="B168" s="24" t="s">
        <v>311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6">
        <v>0</v>
      </c>
    </row>
    <row r="169" spans="1:15" x14ac:dyDescent="0.25">
      <c r="A169" s="27" t="s">
        <v>312</v>
      </c>
      <c r="B169" s="27" t="s">
        <v>311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6">
        <v>0</v>
      </c>
    </row>
    <row r="170" spans="1:15" x14ac:dyDescent="0.25">
      <c r="A170" s="27" t="s">
        <v>313</v>
      </c>
      <c r="B170" s="27" t="s">
        <v>314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26">
        <v>0</v>
      </c>
    </row>
    <row r="171" spans="1:15" x14ac:dyDescent="0.25">
      <c r="A171" s="27" t="s">
        <v>315</v>
      </c>
      <c r="B171" s="27" t="s">
        <v>316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26">
        <v>0</v>
      </c>
    </row>
    <row r="172" spans="1:15" x14ac:dyDescent="0.25">
      <c r="A172" s="27" t="s">
        <v>317</v>
      </c>
      <c r="B172" s="27" t="s">
        <v>318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26">
        <v>0</v>
      </c>
    </row>
    <row r="173" spans="1:15" x14ac:dyDescent="0.25">
      <c r="A173" s="27" t="s">
        <v>319</v>
      </c>
      <c r="B173" s="27" t="s">
        <v>320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26">
        <v>0</v>
      </c>
    </row>
    <row r="174" spans="1:15" x14ac:dyDescent="0.25">
      <c r="A174" s="27" t="s">
        <v>321</v>
      </c>
      <c r="B174" s="27" t="s">
        <v>322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26">
        <v>0</v>
      </c>
    </row>
    <row r="175" spans="1:15" x14ac:dyDescent="0.25">
      <c r="A175" s="27" t="s">
        <v>323</v>
      </c>
      <c r="B175" s="27" t="s">
        <v>324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26">
        <v>0</v>
      </c>
    </row>
    <row r="176" spans="1:15" x14ac:dyDescent="0.25">
      <c r="A176" s="27" t="s">
        <v>325</v>
      </c>
      <c r="B176" s="27" t="s">
        <v>326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26">
        <v>0</v>
      </c>
    </row>
    <row r="177" spans="1:15" x14ac:dyDescent="0.25">
      <c r="A177" s="24" t="s">
        <v>327</v>
      </c>
      <c r="B177" s="24" t="s">
        <v>328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6">
        <v>0</v>
      </c>
    </row>
    <row r="178" spans="1:15" x14ac:dyDescent="0.25">
      <c r="A178" s="27" t="s">
        <v>329</v>
      </c>
      <c r="B178" s="27" t="s">
        <v>328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26">
        <v>0</v>
      </c>
    </row>
    <row r="179" spans="1:15" x14ac:dyDescent="0.25">
      <c r="A179" s="24" t="s">
        <v>330</v>
      </c>
      <c r="B179" s="24" t="s">
        <v>331</v>
      </c>
      <c r="C179" s="26">
        <v>-2498691.4700000002</v>
      </c>
      <c r="D179" s="26">
        <v>-2483570.4800000004</v>
      </c>
      <c r="E179" s="26">
        <v>-2293078.12</v>
      </c>
      <c r="F179" s="26">
        <v>-2239792.7800000003</v>
      </c>
      <c r="G179" s="26">
        <v>-2205622</v>
      </c>
      <c r="H179" s="26">
        <v>-2167839.62</v>
      </c>
      <c r="I179" s="26">
        <v>-2113833.21</v>
      </c>
      <c r="J179" s="26">
        <v>-1849630.9600000002</v>
      </c>
      <c r="K179" s="26">
        <v>-1802617.2300000002</v>
      </c>
      <c r="L179" s="26">
        <v>-1663300.33</v>
      </c>
      <c r="M179" s="26">
        <v>-1658889.4100000001</v>
      </c>
      <c r="N179" s="26">
        <v>-1573605.81</v>
      </c>
      <c r="O179" s="26">
        <v>0</v>
      </c>
    </row>
    <row r="180" spans="1:15" x14ac:dyDescent="0.25">
      <c r="A180" s="27" t="s">
        <v>332</v>
      </c>
      <c r="B180" s="27" t="s">
        <v>331</v>
      </c>
      <c r="C180" s="28">
        <v>-2498691.4700000002</v>
      </c>
      <c r="D180" s="28">
        <v>-2483570.4800000004</v>
      </c>
      <c r="E180" s="28">
        <v>-2293078.12</v>
      </c>
      <c r="F180" s="28">
        <v>-2239792.7800000003</v>
      </c>
      <c r="G180" s="28">
        <v>-2205622</v>
      </c>
      <c r="H180" s="28">
        <v>-2167839.62</v>
      </c>
      <c r="I180" s="28">
        <v>-2113833.21</v>
      </c>
      <c r="J180" s="28">
        <v>-1849630.9600000002</v>
      </c>
      <c r="K180" s="28">
        <v>-1802617.2300000002</v>
      </c>
      <c r="L180" s="28">
        <v>-1663300.33</v>
      </c>
      <c r="M180" s="28">
        <v>-1658889.4100000001</v>
      </c>
      <c r="N180" s="28">
        <v>-1573605.81</v>
      </c>
      <c r="O180" s="26">
        <v>0</v>
      </c>
    </row>
    <row r="181" spans="1:15" x14ac:dyDescent="0.25">
      <c r="A181" s="27" t="s">
        <v>333</v>
      </c>
      <c r="B181" s="27" t="s">
        <v>334</v>
      </c>
      <c r="C181" s="12">
        <v>-2608782.7400000002</v>
      </c>
      <c r="D181" s="12">
        <v>-2608782.7400000002</v>
      </c>
      <c r="E181" s="12">
        <v>-2608782.7400000002</v>
      </c>
      <c r="F181" s="12">
        <v>-2608782.7400000002</v>
      </c>
      <c r="G181" s="12">
        <v>-2608782.7400000002</v>
      </c>
      <c r="H181" s="12">
        <v>-2608782.7400000002</v>
      </c>
      <c r="I181" s="12">
        <v>-2608782.7400000002</v>
      </c>
      <c r="J181" s="12">
        <v>-2608782.7400000002</v>
      </c>
      <c r="K181" s="12">
        <v>-2608782.7400000002</v>
      </c>
      <c r="L181" s="12">
        <v>-2608782.7400000002</v>
      </c>
      <c r="M181" s="12">
        <v>-2608782.7400000002</v>
      </c>
      <c r="N181" s="12">
        <v>-2608782.7400000002</v>
      </c>
      <c r="O181" s="26">
        <v>0</v>
      </c>
    </row>
    <row r="182" spans="1:15" x14ac:dyDescent="0.25">
      <c r="A182" s="27" t="s">
        <v>335</v>
      </c>
      <c r="B182" s="27" t="s">
        <v>336</v>
      </c>
      <c r="C182" s="12">
        <v>110091.27</v>
      </c>
      <c r="D182" s="12">
        <v>125212.26</v>
      </c>
      <c r="E182" s="12">
        <v>315704.62</v>
      </c>
      <c r="F182" s="12">
        <v>368989.96</v>
      </c>
      <c r="G182" s="12">
        <v>403160.74</v>
      </c>
      <c r="H182" s="12">
        <v>440943.12</v>
      </c>
      <c r="I182" s="12">
        <v>494949.53</v>
      </c>
      <c r="J182" s="12">
        <v>759151.78</v>
      </c>
      <c r="K182" s="12">
        <v>806165.51</v>
      </c>
      <c r="L182" s="12">
        <v>945482.41</v>
      </c>
      <c r="M182" s="12">
        <v>949893.33</v>
      </c>
      <c r="N182" s="12">
        <v>1035176.93</v>
      </c>
      <c r="O182" s="26">
        <v>1035176.93</v>
      </c>
    </row>
    <row r="183" spans="1:15" x14ac:dyDescent="0.25">
      <c r="A183" s="27" t="s">
        <v>337</v>
      </c>
      <c r="B183" s="27" t="s">
        <v>338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26">
        <v>0</v>
      </c>
    </row>
    <row r="184" spans="1:15" x14ac:dyDescent="0.25">
      <c r="A184" s="24"/>
      <c r="B184" s="24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6"/>
    </row>
    <row r="185" spans="1:15" x14ac:dyDescent="0.25">
      <c r="A185" s="23">
        <v>3</v>
      </c>
      <c r="B185" s="24" t="s">
        <v>339</v>
      </c>
      <c r="C185" s="25">
        <v>110091.27000000005</v>
      </c>
      <c r="D185" s="25">
        <v>15120.9900000001</v>
      </c>
      <c r="E185" s="25">
        <v>190492.36</v>
      </c>
      <c r="F185" s="25">
        <v>53285.339999999924</v>
      </c>
      <c r="G185" s="25">
        <v>34170.779999999882</v>
      </c>
      <c r="H185" s="25">
        <v>37782.380000000063</v>
      </c>
      <c r="I185" s="25">
        <v>54006.410000000054</v>
      </c>
      <c r="J185" s="25">
        <v>264202.25</v>
      </c>
      <c r="K185" s="25">
        <v>47013.729999999916</v>
      </c>
      <c r="L185" s="25">
        <v>139316.89999999994</v>
      </c>
      <c r="M185" s="25">
        <v>4410.9199999999455</v>
      </c>
      <c r="N185" s="25">
        <v>85283.599999999977</v>
      </c>
      <c r="O185" s="25">
        <v>1035176.9300000006</v>
      </c>
    </row>
    <row r="186" spans="1:15" x14ac:dyDescent="0.25">
      <c r="A186" s="24" t="s">
        <v>340</v>
      </c>
      <c r="B186" s="24" t="s">
        <v>341</v>
      </c>
      <c r="C186" s="26">
        <v>141074.48000000004</v>
      </c>
      <c r="D186" s="26">
        <v>18048.120000000101</v>
      </c>
      <c r="E186" s="26">
        <v>246411.83</v>
      </c>
      <c r="F186" s="26">
        <v>67205.92999999992</v>
      </c>
      <c r="G186" s="26">
        <v>43967.509999999886</v>
      </c>
      <c r="H186" s="26">
        <v>48682.020000000062</v>
      </c>
      <c r="I186" s="26">
        <v>68080.200000000055</v>
      </c>
      <c r="J186" s="26">
        <v>342531.63</v>
      </c>
      <c r="K186" s="26">
        <v>60462.689999999915</v>
      </c>
      <c r="L186" s="26">
        <v>181691.61999999994</v>
      </c>
      <c r="M186" s="26">
        <v>5671.3499999999458</v>
      </c>
      <c r="N186" s="26">
        <v>110084.73999999998</v>
      </c>
      <c r="O186" s="26">
        <v>1333912.1200000006</v>
      </c>
    </row>
    <row r="187" spans="1:15" x14ac:dyDescent="0.25">
      <c r="A187" s="24" t="s">
        <v>342</v>
      </c>
      <c r="B187" s="24" t="s">
        <v>343</v>
      </c>
      <c r="C187" s="26">
        <v>111840.23000000003</v>
      </c>
      <c r="D187" s="26">
        <v>18048.120000000101</v>
      </c>
      <c r="E187" s="26">
        <v>99041.349999999977</v>
      </c>
      <c r="F187" s="26">
        <v>67205.92999999992</v>
      </c>
      <c r="G187" s="26">
        <v>43967.509999999886</v>
      </c>
      <c r="H187" s="26">
        <v>48682.020000000062</v>
      </c>
      <c r="I187" s="26">
        <v>68080.200000000055</v>
      </c>
      <c r="J187" s="26">
        <v>40462.490000000013</v>
      </c>
      <c r="K187" s="26">
        <v>-90571.880000000092</v>
      </c>
      <c r="L187" s="26">
        <v>30657.03999999995</v>
      </c>
      <c r="M187" s="26">
        <v>5671.3499999999458</v>
      </c>
      <c r="N187" s="26">
        <v>110084.73999999998</v>
      </c>
      <c r="O187" s="26">
        <v>553169.10000000079</v>
      </c>
    </row>
    <row r="188" spans="1:15" x14ac:dyDescent="0.25">
      <c r="A188" s="24" t="s">
        <v>344</v>
      </c>
      <c r="B188" s="24" t="s">
        <v>345</v>
      </c>
      <c r="C188" s="26">
        <v>635493.73</v>
      </c>
      <c r="D188" s="26">
        <v>574979.34000000008</v>
      </c>
      <c r="E188" s="26">
        <v>659643.04</v>
      </c>
      <c r="F188" s="26">
        <v>660830.12</v>
      </c>
      <c r="G188" s="26">
        <v>679729.83</v>
      </c>
      <c r="H188" s="26">
        <v>638825.09</v>
      </c>
      <c r="I188" s="26">
        <v>598713.76</v>
      </c>
      <c r="J188" s="26">
        <v>628560.91</v>
      </c>
      <c r="K188" s="26">
        <v>485689.64999999997</v>
      </c>
      <c r="L188" s="26">
        <v>634278.45000000007</v>
      </c>
      <c r="M188" s="26">
        <v>599439.71</v>
      </c>
      <c r="N188" s="26">
        <v>648784.96</v>
      </c>
      <c r="O188" s="26">
        <v>7444968.5899999999</v>
      </c>
    </row>
    <row r="189" spans="1:15" x14ac:dyDescent="0.25">
      <c r="A189" s="24" t="s">
        <v>346</v>
      </c>
      <c r="B189" s="24" t="s">
        <v>347</v>
      </c>
      <c r="C189" s="26">
        <v>665094.15</v>
      </c>
      <c r="D189" s="26">
        <v>601688.9</v>
      </c>
      <c r="E189" s="26">
        <v>704711.8</v>
      </c>
      <c r="F189" s="26">
        <v>692254.3</v>
      </c>
      <c r="G189" s="26">
        <v>709664.45</v>
      </c>
      <c r="H189" s="26">
        <v>668397.35</v>
      </c>
      <c r="I189" s="26">
        <v>625948.80000000005</v>
      </c>
      <c r="J189" s="26">
        <v>686132.9</v>
      </c>
      <c r="K189" s="26">
        <v>522546.1</v>
      </c>
      <c r="L189" s="26">
        <v>676970.65</v>
      </c>
      <c r="M189" s="26">
        <v>626482.19999999995</v>
      </c>
      <c r="N189" s="26">
        <v>678736.1</v>
      </c>
      <c r="O189" s="26">
        <v>7858627.7000000002</v>
      </c>
    </row>
    <row r="190" spans="1:15" x14ac:dyDescent="0.25">
      <c r="A190" s="24" t="s">
        <v>348</v>
      </c>
      <c r="B190" s="24" t="s">
        <v>349</v>
      </c>
      <c r="C190" s="28">
        <v>665094.15</v>
      </c>
      <c r="D190" s="28">
        <v>601688.9</v>
      </c>
      <c r="E190" s="28">
        <v>704711.8</v>
      </c>
      <c r="F190" s="28">
        <v>692254.3</v>
      </c>
      <c r="G190" s="28">
        <v>709664.45</v>
      </c>
      <c r="H190" s="28">
        <v>668397.35</v>
      </c>
      <c r="I190" s="28">
        <v>625948.80000000005</v>
      </c>
      <c r="J190" s="28">
        <v>686132.9</v>
      </c>
      <c r="K190" s="28">
        <v>522546.1</v>
      </c>
      <c r="L190" s="28">
        <v>676970.65</v>
      </c>
      <c r="M190" s="28">
        <v>626482.19999999995</v>
      </c>
      <c r="N190" s="28">
        <v>678736.1</v>
      </c>
      <c r="O190" s="28">
        <v>7858627.7000000002</v>
      </c>
    </row>
    <row r="191" spans="1:15" x14ac:dyDescent="0.25">
      <c r="A191" s="27" t="s">
        <v>350</v>
      </c>
      <c r="B191" s="27" t="s">
        <v>351</v>
      </c>
      <c r="C191" s="12">
        <v>631422</v>
      </c>
      <c r="D191" s="12">
        <v>571813</v>
      </c>
      <c r="E191" s="12">
        <v>668613</v>
      </c>
      <c r="F191" s="12">
        <v>653389</v>
      </c>
      <c r="G191" s="12">
        <v>683982.75</v>
      </c>
      <c r="H191" s="12">
        <v>636616.75</v>
      </c>
      <c r="I191" s="12">
        <v>597943.5</v>
      </c>
      <c r="J191" s="12">
        <v>657208.75</v>
      </c>
      <c r="K191" s="12">
        <v>498003</v>
      </c>
      <c r="L191" s="12">
        <v>651392.5</v>
      </c>
      <c r="M191" s="12">
        <v>600215</v>
      </c>
      <c r="N191" s="12">
        <v>645892.5</v>
      </c>
      <c r="O191" s="26">
        <v>7496491.75</v>
      </c>
    </row>
    <row r="192" spans="1:15" x14ac:dyDescent="0.25">
      <c r="A192" s="27" t="s">
        <v>352</v>
      </c>
      <c r="B192" s="27" t="s">
        <v>353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26">
        <v>0</v>
      </c>
    </row>
    <row r="193" spans="1:15" x14ac:dyDescent="0.25">
      <c r="A193" s="27" t="s">
        <v>354</v>
      </c>
      <c r="B193" s="27" t="s">
        <v>355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26">
        <v>0</v>
      </c>
    </row>
    <row r="194" spans="1:15" x14ac:dyDescent="0.25">
      <c r="A194" s="27" t="s">
        <v>356</v>
      </c>
      <c r="B194" s="27" t="s">
        <v>357</v>
      </c>
      <c r="C194" s="12">
        <v>33672.15</v>
      </c>
      <c r="D194" s="12">
        <v>29875.9</v>
      </c>
      <c r="E194" s="12">
        <v>36098.800000000003</v>
      </c>
      <c r="F194" s="12">
        <v>38865.300000000003</v>
      </c>
      <c r="G194" s="12">
        <v>25681.7</v>
      </c>
      <c r="H194" s="12">
        <v>31780.6</v>
      </c>
      <c r="I194" s="12">
        <v>28005.3</v>
      </c>
      <c r="J194" s="12">
        <v>28924.15</v>
      </c>
      <c r="K194" s="12">
        <v>24543.1</v>
      </c>
      <c r="L194" s="12">
        <v>25578.15</v>
      </c>
      <c r="M194" s="12">
        <v>26267.200000000001</v>
      </c>
      <c r="N194" s="12">
        <v>32843.599999999999</v>
      </c>
      <c r="O194" s="26">
        <v>362135.95</v>
      </c>
    </row>
    <row r="195" spans="1:15" x14ac:dyDescent="0.25">
      <c r="A195" s="29" t="s">
        <v>358</v>
      </c>
      <c r="B195" s="24" t="s">
        <v>359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</row>
    <row r="196" spans="1:15" x14ac:dyDescent="0.25">
      <c r="A196" s="30" t="s">
        <v>360</v>
      </c>
      <c r="B196" s="27" t="s">
        <v>361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26">
        <v>0</v>
      </c>
    </row>
    <row r="197" spans="1:15" x14ac:dyDescent="0.25">
      <c r="A197" s="30" t="s">
        <v>362</v>
      </c>
      <c r="B197" s="27" t="s">
        <v>363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26">
        <v>0</v>
      </c>
    </row>
    <row r="198" spans="1:15" x14ac:dyDescent="0.25">
      <c r="A198" s="30" t="s">
        <v>364</v>
      </c>
      <c r="B198" s="27" t="s">
        <v>365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26">
        <v>0</v>
      </c>
    </row>
    <row r="199" spans="1:15" x14ac:dyDescent="0.25">
      <c r="A199" s="30" t="s">
        <v>366</v>
      </c>
      <c r="B199" s="27" t="s">
        <v>367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26">
        <v>0</v>
      </c>
    </row>
    <row r="200" spans="1:15" x14ac:dyDescent="0.25">
      <c r="A200" s="29" t="s">
        <v>368</v>
      </c>
      <c r="B200" s="29" t="s">
        <v>369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</row>
    <row r="201" spans="1:15" x14ac:dyDescent="0.25">
      <c r="A201" s="30" t="s">
        <v>370</v>
      </c>
      <c r="B201" s="30" t="s">
        <v>371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26">
        <v>0</v>
      </c>
    </row>
    <row r="202" spans="1:15" x14ac:dyDescent="0.25">
      <c r="A202" s="30" t="s">
        <v>372</v>
      </c>
      <c r="B202" s="30" t="s">
        <v>373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26">
        <v>0</v>
      </c>
    </row>
    <row r="203" spans="1:15" x14ac:dyDescent="0.25">
      <c r="A203" s="30" t="s">
        <v>374</v>
      </c>
      <c r="B203" s="30" t="s">
        <v>375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26">
        <v>0</v>
      </c>
    </row>
    <row r="204" spans="1:15" x14ac:dyDescent="0.25">
      <c r="A204" s="30" t="s">
        <v>376</v>
      </c>
      <c r="B204" s="30" t="s">
        <v>377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26">
        <v>0</v>
      </c>
    </row>
    <row r="205" spans="1:15" x14ac:dyDescent="0.25">
      <c r="A205" s="24" t="s">
        <v>378</v>
      </c>
      <c r="B205" s="24" t="s">
        <v>379</v>
      </c>
      <c r="C205" s="26">
        <v>29600.420000000002</v>
      </c>
      <c r="D205" s="26">
        <v>26709.559999999998</v>
      </c>
      <c r="E205" s="26">
        <v>45068.759999999995</v>
      </c>
      <c r="F205" s="26">
        <v>31424.18</v>
      </c>
      <c r="G205" s="26">
        <v>29934.620000000003</v>
      </c>
      <c r="H205" s="26">
        <v>29572.26</v>
      </c>
      <c r="I205" s="26">
        <v>27235.040000000001</v>
      </c>
      <c r="J205" s="26">
        <v>57571.989999999991</v>
      </c>
      <c r="K205" s="26">
        <v>36856.449999999997</v>
      </c>
      <c r="L205" s="26">
        <v>42692.2</v>
      </c>
      <c r="M205" s="26">
        <v>27042.49</v>
      </c>
      <c r="N205" s="26">
        <v>29951.14</v>
      </c>
      <c r="O205" s="26">
        <v>413659.11</v>
      </c>
    </row>
    <row r="206" spans="1:15" x14ac:dyDescent="0.25">
      <c r="A206" s="24" t="s">
        <v>380</v>
      </c>
      <c r="B206" s="24" t="s">
        <v>381</v>
      </c>
      <c r="C206" s="26">
        <v>29600.420000000002</v>
      </c>
      <c r="D206" s="26">
        <v>26709.559999999998</v>
      </c>
      <c r="E206" s="26">
        <v>45068.759999999995</v>
      </c>
      <c r="F206" s="26">
        <v>31424.18</v>
      </c>
      <c r="G206" s="26">
        <v>29934.620000000003</v>
      </c>
      <c r="H206" s="26">
        <v>29572.26</v>
      </c>
      <c r="I206" s="26">
        <v>27235.040000000001</v>
      </c>
      <c r="J206" s="26">
        <v>57571.989999999991</v>
      </c>
      <c r="K206" s="26">
        <v>36856.449999999997</v>
      </c>
      <c r="L206" s="26">
        <v>42692.2</v>
      </c>
      <c r="M206" s="26">
        <v>27042.49</v>
      </c>
      <c r="N206" s="26">
        <v>29951.14</v>
      </c>
      <c r="O206" s="26">
        <v>413659.11</v>
      </c>
    </row>
    <row r="207" spans="1:15" x14ac:dyDescent="0.25">
      <c r="A207" s="27" t="s">
        <v>382</v>
      </c>
      <c r="B207" s="27" t="s">
        <v>383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26">
        <v>0</v>
      </c>
    </row>
    <row r="208" spans="1:15" x14ac:dyDescent="0.25">
      <c r="A208" s="27" t="s">
        <v>384</v>
      </c>
      <c r="B208" s="27" t="s">
        <v>385</v>
      </c>
      <c r="C208" s="12">
        <v>4597.3100000000004</v>
      </c>
      <c r="D208" s="12">
        <v>4153.83</v>
      </c>
      <c r="E208" s="12">
        <v>7306.07</v>
      </c>
      <c r="F208" s="12">
        <v>4815.9399999999996</v>
      </c>
      <c r="G208" s="12">
        <v>4822.4799999999996</v>
      </c>
      <c r="H208" s="12">
        <v>4603.8999999999996</v>
      </c>
      <c r="I208" s="12">
        <v>4297.45</v>
      </c>
      <c r="J208" s="12">
        <v>9679.2999999999993</v>
      </c>
      <c r="K208" s="12">
        <v>6089.72</v>
      </c>
      <c r="L208" s="12">
        <v>7101.26</v>
      </c>
      <c r="M208" s="12">
        <v>4285.63</v>
      </c>
      <c r="N208" s="12">
        <v>4679.53</v>
      </c>
      <c r="O208" s="26">
        <v>66432.42</v>
      </c>
    </row>
    <row r="209" spans="1:15" x14ac:dyDescent="0.25">
      <c r="A209" s="27" t="s">
        <v>386</v>
      </c>
      <c r="B209" s="27" t="s">
        <v>387</v>
      </c>
      <c r="C209" s="12">
        <v>21213.75</v>
      </c>
      <c r="D209" s="12">
        <v>19167.45</v>
      </c>
      <c r="E209" s="12">
        <v>33692.74</v>
      </c>
      <c r="F209" s="12">
        <v>22222.09</v>
      </c>
      <c r="G209" s="12">
        <v>22254.080000000002</v>
      </c>
      <c r="H209" s="12">
        <v>21244.42</v>
      </c>
      <c r="I209" s="12">
        <v>19830.57</v>
      </c>
      <c r="J209" s="12">
        <v>44623.27</v>
      </c>
      <c r="K209" s="12">
        <v>28079.78</v>
      </c>
      <c r="L209" s="12">
        <v>32748.31</v>
      </c>
      <c r="M209" s="12">
        <v>19776.23</v>
      </c>
      <c r="N209" s="12">
        <v>21593.35</v>
      </c>
      <c r="O209" s="26">
        <v>306446.03999999998</v>
      </c>
    </row>
    <row r="210" spans="1:15" x14ac:dyDescent="0.25">
      <c r="A210" s="27" t="s">
        <v>388</v>
      </c>
      <c r="B210" s="27" t="s">
        <v>389</v>
      </c>
      <c r="C210" s="12">
        <v>3789.36</v>
      </c>
      <c r="D210" s="12">
        <v>3388.28</v>
      </c>
      <c r="E210" s="12">
        <v>4069.95</v>
      </c>
      <c r="F210" s="12">
        <v>4386.1499999999996</v>
      </c>
      <c r="G210" s="12">
        <v>2858.06</v>
      </c>
      <c r="H210" s="12">
        <v>3723.94</v>
      </c>
      <c r="I210" s="12">
        <v>3107.02</v>
      </c>
      <c r="J210" s="12">
        <v>3269.42</v>
      </c>
      <c r="K210" s="12">
        <v>2686.95</v>
      </c>
      <c r="L210" s="12">
        <v>2842.63</v>
      </c>
      <c r="M210" s="12">
        <v>2980.63</v>
      </c>
      <c r="N210" s="12">
        <v>3678.26</v>
      </c>
      <c r="O210" s="26">
        <v>40780.65</v>
      </c>
    </row>
    <row r="211" spans="1:15" x14ac:dyDescent="0.25">
      <c r="A211" s="27" t="s">
        <v>390</v>
      </c>
      <c r="B211" s="27" t="s">
        <v>391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26">
        <v>0</v>
      </c>
    </row>
    <row r="212" spans="1:15" x14ac:dyDescent="0.25">
      <c r="A212" s="27" t="s">
        <v>392</v>
      </c>
      <c r="B212" s="27" t="s">
        <v>393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26">
        <v>0</v>
      </c>
    </row>
    <row r="213" spans="1:15" x14ac:dyDescent="0.25">
      <c r="A213" s="24" t="s">
        <v>394</v>
      </c>
      <c r="B213" s="24" t="s">
        <v>395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</row>
    <row r="214" spans="1:15" x14ac:dyDescent="0.25">
      <c r="A214" s="27" t="s">
        <v>396</v>
      </c>
      <c r="B214" s="27" t="s">
        <v>397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</row>
    <row r="215" spans="1:15" x14ac:dyDescent="0.25">
      <c r="A215" s="27" t="s">
        <v>398</v>
      </c>
      <c r="B215" s="27" t="s">
        <v>399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26">
        <v>0</v>
      </c>
    </row>
    <row r="216" spans="1:15" x14ac:dyDescent="0.25">
      <c r="A216" s="27" t="s">
        <v>400</v>
      </c>
      <c r="B216" s="27" t="s">
        <v>401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26">
        <v>0</v>
      </c>
    </row>
    <row r="217" spans="1:15" x14ac:dyDescent="0.25">
      <c r="A217" s="27" t="s">
        <v>402</v>
      </c>
      <c r="B217" s="27" t="s">
        <v>403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26">
        <v>0</v>
      </c>
    </row>
    <row r="218" spans="1:15" x14ac:dyDescent="0.25">
      <c r="A218" s="27" t="s">
        <v>404</v>
      </c>
      <c r="B218" s="27" t="s">
        <v>405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26">
        <v>0</v>
      </c>
    </row>
    <row r="219" spans="1:15" x14ac:dyDescent="0.25">
      <c r="A219" s="27" t="s">
        <v>406</v>
      </c>
      <c r="B219" s="27" t="s">
        <v>407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</row>
    <row r="220" spans="1:15" x14ac:dyDescent="0.25">
      <c r="A220" s="27" t="s">
        <v>408</v>
      </c>
      <c r="B220" s="27" t="s">
        <v>409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26">
        <v>0</v>
      </c>
    </row>
    <row r="221" spans="1:15" x14ac:dyDescent="0.25">
      <c r="A221" s="27" t="s">
        <v>410</v>
      </c>
      <c r="B221" s="27" t="s">
        <v>411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26">
        <v>0</v>
      </c>
    </row>
    <row r="222" spans="1:15" x14ac:dyDescent="0.25">
      <c r="A222" s="27" t="s">
        <v>412</v>
      </c>
      <c r="B222" s="27" t="s">
        <v>413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26">
        <v>0</v>
      </c>
    </row>
    <row r="223" spans="1:15" x14ac:dyDescent="0.25">
      <c r="A223" s="27" t="s">
        <v>414</v>
      </c>
      <c r="B223" s="27" t="s">
        <v>415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26">
        <v>0</v>
      </c>
    </row>
    <row r="224" spans="1:15" x14ac:dyDescent="0.25">
      <c r="A224" s="27" t="s">
        <v>416</v>
      </c>
      <c r="B224" s="27" t="s">
        <v>395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26">
        <v>0</v>
      </c>
    </row>
    <row r="225" spans="1:15" x14ac:dyDescent="0.25">
      <c r="A225" s="24" t="s">
        <v>417</v>
      </c>
      <c r="B225" s="24" t="s">
        <v>418</v>
      </c>
      <c r="C225" s="28">
        <v>446507.14999999997</v>
      </c>
      <c r="D225" s="28">
        <v>478633.73</v>
      </c>
      <c r="E225" s="28">
        <v>461028.57000000007</v>
      </c>
      <c r="F225" s="28">
        <v>443843.46000000008</v>
      </c>
      <c r="G225" s="28">
        <v>492277.59000000008</v>
      </c>
      <c r="H225" s="28">
        <v>458839.90999999992</v>
      </c>
      <c r="I225" s="28">
        <v>420678.47</v>
      </c>
      <c r="J225" s="28">
        <v>452493.77</v>
      </c>
      <c r="K225" s="28">
        <v>488779.79000000004</v>
      </c>
      <c r="L225" s="28">
        <v>468871.74000000011</v>
      </c>
      <c r="M225" s="28">
        <v>472832.14</v>
      </c>
      <c r="N225" s="28">
        <v>434367.72</v>
      </c>
      <c r="O225" s="28">
        <v>5519154.0399999991</v>
      </c>
    </row>
    <row r="226" spans="1:15" x14ac:dyDescent="0.25">
      <c r="A226" s="24" t="s">
        <v>419</v>
      </c>
      <c r="B226" s="24" t="s">
        <v>420</v>
      </c>
      <c r="C226" s="28">
        <v>446507.14999999997</v>
      </c>
      <c r="D226" s="28">
        <v>478633.73</v>
      </c>
      <c r="E226" s="28">
        <v>461028.57000000007</v>
      </c>
      <c r="F226" s="28">
        <v>443843.46000000008</v>
      </c>
      <c r="G226" s="28">
        <v>492277.59000000008</v>
      </c>
      <c r="H226" s="28">
        <v>458839.90999999992</v>
      </c>
      <c r="I226" s="28">
        <v>420678.47</v>
      </c>
      <c r="J226" s="28">
        <v>452493.77</v>
      </c>
      <c r="K226" s="28">
        <v>488779.79000000004</v>
      </c>
      <c r="L226" s="28">
        <v>468871.74000000011</v>
      </c>
      <c r="M226" s="28">
        <v>472832.14</v>
      </c>
      <c r="N226" s="28">
        <v>434367.72</v>
      </c>
      <c r="O226" s="28">
        <v>5519154.0399999991</v>
      </c>
    </row>
    <row r="227" spans="1:15" x14ac:dyDescent="0.25">
      <c r="A227" s="24" t="s">
        <v>421</v>
      </c>
      <c r="B227" s="24" t="s">
        <v>422</v>
      </c>
      <c r="C227" s="28">
        <v>189347.18999999997</v>
      </c>
      <c r="D227" s="28">
        <v>223520.2</v>
      </c>
      <c r="E227" s="28">
        <v>205675.69000000003</v>
      </c>
      <c r="F227" s="28">
        <v>206729.02000000002</v>
      </c>
      <c r="G227" s="28">
        <v>236577.01</v>
      </c>
      <c r="H227" s="28">
        <v>222470.28999999998</v>
      </c>
      <c r="I227" s="28">
        <v>224092.59999999998</v>
      </c>
      <c r="J227" s="28">
        <v>229186.52000000002</v>
      </c>
      <c r="K227" s="28">
        <v>219621.16999999998</v>
      </c>
      <c r="L227" s="28">
        <v>224081.41000000003</v>
      </c>
      <c r="M227" s="28">
        <v>210279.72</v>
      </c>
      <c r="N227" s="28">
        <v>237538.41999999998</v>
      </c>
      <c r="O227" s="28">
        <v>2629119.2399999998</v>
      </c>
    </row>
    <row r="228" spans="1:15" x14ac:dyDescent="0.25">
      <c r="A228" s="27" t="s">
        <v>423</v>
      </c>
      <c r="B228" s="27" t="s">
        <v>424</v>
      </c>
      <c r="C228" s="12">
        <v>96142.34</v>
      </c>
      <c r="D228" s="12">
        <v>109500.73</v>
      </c>
      <c r="E228" s="12">
        <v>98675.74</v>
      </c>
      <c r="F228" s="12">
        <v>101439.86</v>
      </c>
      <c r="G228" s="31">
        <v>109437.81</v>
      </c>
      <c r="H228" s="12">
        <v>111246.05</v>
      </c>
      <c r="I228" s="12">
        <v>107550.22</v>
      </c>
      <c r="J228" s="12">
        <v>106191.53</v>
      </c>
      <c r="K228" s="12">
        <v>111895.24</v>
      </c>
      <c r="L228" s="12">
        <v>107315.83</v>
      </c>
      <c r="M228" s="12">
        <v>108718.49</v>
      </c>
      <c r="N228" s="12">
        <v>112464.47</v>
      </c>
      <c r="O228" s="26">
        <v>1280578.31</v>
      </c>
    </row>
    <row r="229" spans="1:15" x14ac:dyDescent="0.25">
      <c r="A229" s="27" t="s">
        <v>425</v>
      </c>
      <c r="B229" s="27" t="s">
        <v>426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26">
        <v>0</v>
      </c>
    </row>
    <row r="230" spans="1:15" x14ac:dyDescent="0.25">
      <c r="A230" s="27" t="s">
        <v>427</v>
      </c>
      <c r="B230" s="27" t="s">
        <v>428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26">
        <v>0</v>
      </c>
    </row>
    <row r="231" spans="1:15" x14ac:dyDescent="0.25">
      <c r="A231" s="27" t="s">
        <v>429</v>
      </c>
      <c r="B231" s="27" t="s">
        <v>430</v>
      </c>
      <c r="C231" s="12">
        <v>12040.459999999992</v>
      </c>
      <c r="D231" s="12">
        <v>28205.649999999998</v>
      </c>
      <c r="E231" s="12">
        <v>12698.460000000001</v>
      </c>
      <c r="F231" s="12">
        <v>9448.1299999999992</v>
      </c>
      <c r="G231" s="14">
        <v>13010.579999999998</v>
      </c>
      <c r="H231" s="12">
        <v>10691.279999999999</v>
      </c>
      <c r="I231" s="12">
        <v>13017.99</v>
      </c>
      <c r="J231" s="12">
        <v>11685.960000000001</v>
      </c>
      <c r="K231" s="12">
        <v>12761.81</v>
      </c>
      <c r="L231" s="12">
        <v>9726.41</v>
      </c>
      <c r="M231" s="12">
        <v>13423.05</v>
      </c>
      <c r="N231" s="12">
        <v>20585.77</v>
      </c>
      <c r="O231" s="26">
        <v>167295.54999999996</v>
      </c>
    </row>
    <row r="232" spans="1:15" x14ac:dyDescent="0.25">
      <c r="A232" s="27" t="s">
        <v>431</v>
      </c>
      <c r="B232" s="27" t="s">
        <v>432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26">
        <v>0</v>
      </c>
    </row>
    <row r="233" spans="1:15" x14ac:dyDescent="0.25">
      <c r="A233" s="27" t="s">
        <v>433</v>
      </c>
      <c r="B233" s="27" t="s">
        <v>434</v>
      </c>
      <c r="C233" s="12">
        <v>11396.1</v>
      </c>
      <c r="D233" s="12">
        <v>13101.37</v>
      </c>
      <c r="E233" s="12">
        <v>12123.61</v>
      </c>
      <c r="F233" s="12">
        <v>13277.16</v>
      </c>
      <c r="G233" s="12">
        <v>12585.1</v>
      </c>
      <c r="H233" s="12">
        <v>11415.619999999999</v>
      </c>
      <c r="I233" s="12">
        <v>12978.16</v>
      </c>
      <c r="J233" s="12">
        <v>13165.5</v>
      </c>
      <c r="K233" s="12">
        <v>13528.13</v>
      </c>
      <c r="L233" s="12">
        <v>11079.55</v>
      </c>
      <c r="M233" s="12">
        <v>11001.21</v>
      </c>
      <c r="N233" s="12">
        <v>-8838.1000000000058</v>
      </c>
      <c r="O233" s="26">
        <v>126813.41</v>
      </c>
    </row>
    <row r="234" spans="1:15" x14ac:dyDescent="0.25">
      <c r="A234" s="27" t="s">
        <v>435</v>
      </c>
      <c r="B234" s="27" t="s">
        <v>436</v>
      </c>
      <c r="C234" s="12">
        <v>8319.65</v>
      </c>
      <c r="D234" s="12">
        <v>8878.7900000000009</v>
      </c>
      <c r="E234" s="12">
        <v>8963.86</v>
      </c>
      <c r="F234" s="12">
        <v>9809.26</v>
      </c>
      <c r="G234" s="12">
        <v>9313.14</v>
      </c>
      <c r="H234" s="12">
        <v>9326.7199999999993</v>
      </c>
      <c r="I234" s="12">
        <v>9579.2199999999993</v>
      </c>
      <c r="J234" s="12">
        <v>26373.9</v>
      </c>
      <c r="K234" s="12">
        <v>9908.69</v>
      </c>
      <c r="L234" s="12">
        <v>9352.4599999999991</v>
      </c>
      <c r="M234" s="12">
        <v>9354.57</v>
      </c>
      <c r="N234" s="12">
        <v>9423.65</v>
      </c>
      <c r="O234" s="26">
        <v>128603.91</v>
      </c>
    </row>
    <row r="235" spans="1:15" x14ac:dyDescent="0.25">
      <c r="A235" s="27" t="s">
        <v>437</v>
      </c>
      <c r="B235" s="27" t="s">
        <v>438</v>
      </c>
      <c r="C235" s="12">
        <v>27449.82</v>
      </c>
      <c r="D235" s="12">
        <v>29505.02</v>
      </c>
      <c r="E235" s="12">
        <v>31051.77</v>
      </c>
      <c r="F235" s="12">
        <v>34776.67</v>
      </c>
      <c r="G235" s="12">
        <v>32980.07</v>
      </c>
      <c r="H235" s="12">
        <v>32314.83</v>
      </c>
      <c r="I235" s="12">
        <v>32878.93</v>
      </c>
      <c r="J235" s="12">
        <v>32761.68</v>
      </c>
      <c r="K235" s="12">
        <v>33193.46</v>
      </c>
      <c r="L235" s="12">
        <v>34528.83</v>
      </c>
      <c r="M235" s="12">
        <v>33015.919999999998</v>
      </c>
      <c r="N235" s="12">
        <v>59872.84</v>
      </c>
      <c r="O235" s="26">
        <v>414329.83999999997</v>
      </c>
    </row>
    <row r="236" spans="1:15" x14ac:dyDescent="0.25">
      <c r="A236" s="27" t="s">
        <v>439</v>
      </c>
      <c r="B236" s="27" t="s">
        <v>440</v>
      </c>
      <c r="C236" s="12">
        <v>18957.240000000002</v>
      </c>
      <c r="D236" s="12">
        <v>18950.7</v>
      </c>
      <c r="E236" s="12">
        <v>18950.7</v>
      </c>
      <c r="F236" s="12">
        <v>20692.75</v>
      </c>
      <c r="G236" s="12">
        <v>20242.96</v>
      </c>
      <c r="H236" s="12">
        <v>18750.36</v>
      </c>
      <c r="I236" s="12">
        <v>19987.09</v>
      </c>
      <c r="J236" s="12">
        <v>20464.39</v>
      </c>
      <c r="K236" s="12">
        <v>21096.43</v>
      </c>
      <c r="L236" s="12">
        <v>19771.57</v>
      </c>
      <c r="M236" s="12">
        <v>19729.79</v>
      </c>
      <c r="N236" s="12">
        <v>20618.060000000001</v>
      </c>
      <c r="O236" s="26">
        <v>238212.04</v>
      </c>
    </row>
    <row r="237" spans="1:15" x14ac:dyDescent="0.25">
      <c r="A237" s="27" t="s">
        <v>441</v>
      </c>
      <c r="B237" s="27" t="s">
        <v>442</v>
      </c>
      <c r="C237" s="12">
        <v>5480.33</v>
      </c>
      <c r="D237" s="12">
        <v>5188.2</v>
      </c>
      <c r="E237" s="12">
        <v>8163.64</v>
      </c>
      <c r="F237" s="12">
        <v>6591.87</v>
      </c>
      <c r="G237" s="12">
        <v>8162.85</v>
      </c>
      <c r="H237" s="12">
        <v>8002.08</v>
      </c>
      <c r="I237" s="12">
        <v>9399.67</v>
      </c>
      <c r="J237" s="12">
        <v>8845.48</v>
      </c>
      <c r="K237" s="12">
        <v>8424.92</v>
      </c>
      <c r="L237" s="12">
        <v>9436.18</v>
      </c>
      <c r="M237" s="12">
        <v>8468.6299999999992</v>
      </c>
      <c r="N237" s="12">
        <v>8542.4500000000007</v>
      </c>
      <c r="O237" s="26">
        <v>94706.3</v>
      </c>
    </row>
    <row r="238" spans="1:15" x14ac:dyDescent="0.25">
      <c r="A238" s="27" t="s">
        <v>443</v>
      </c>
      <c r="B238" s="27" t="s">
        <v>444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26">
        <v>0</v>
      </c>
    </row>
    <row r="239" spans="1:15" x14ac:dyDescent="0.25">
      <c r="A239" s="27" t="s">
        <v>445</v>
      </c>
      <c r="B239" s="27" t="s">
        <v>446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26">
        <v>0</v>
      </c>
    </row>
    <row r="240" spans="1:15" x14ac:dyDescent="0.25">
      <c r="A240" s="27" t="s">
        <v>447</v>
      </c>
      <c r="B240" s="27" t="s">
        <v>448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26">
        <v>0</v>
      </c>
    </row>
    <row r="241" spans="1:15" x14ac:dyDescent="0.25">
      <c r="A241" s="27" t="s">
        <v>449</v>
      </c>
      <c r="B241" s="27" t="s">
        <v>450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26">
        <v>0</v>
      </c>
    </row>
    <row r="242" spans="1:15" x14ac:dyDescent="0.25">
      <c r="A242" s="27" t="s">
        <v>451</v>
      </c>
      <c r="B242" s="27" t="s">
        <v>452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26">
        <v>0</v>
      </c>
    </row>
    <row r="243" spans="1:15" x14ac:dyDescent="0.25">
      <c r="A243" s="27" t="s">
        <v>453</v>
      </c>
      <c r="B243" s="27" t="s">
        <v>454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26">
        <v>0</v>
      </c>
    </row>
    <row r="244" spans="1:15" x14ac:dyDescent="0.25">
      <c r="A244" s="27" t="s">
        <v>455</v>
      </c>
      <c r="B244" s="27" t="s">
        <v>456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26">
        <v>0</v>
      </c>
    </row>
    <row r="245" spans="1:15" x14ac:dyDescent="0.25">
      <c r="A245" s="27" t="s">
        <v>457</v>
      </c>
      <c r="B245" s="27" t="s">
        <v>458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26">
        <v>0</v>
      </c>
    </row>
    <row r="246" spans="1:15" x14ac:dyDescent="0.25">
      <c r="A246" s="27" t="s">
        <v>459</v>
      </c>
      <c r="B246" s="27" t="s">
        <v>460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26">
        <v>0</v>
      </c>
    </row>
    <row r="247" spans="1:15" x14ac:dyDescent="0.25">
      <c r="A247" s="27" t="s">
        <v>461</v>
      </c>
      <c r="B247" s="27" t="s">
        <v>462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26">
        <v>0</v>
      </c>
    </row>
    <row r="248" spans="1:15" x14ac:dyDescent="0.25">
      <c r="A248" s="27" t="s">
        <v>463</v>
      </c>
      <c r="B248" s="27" t="s">
        <v>464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26">
        <v>0</v>
      </c>
    </row>
    <row r="249" spans="1:15" x14ac:dyDescent="0.25">
      <c r="A249" s="27" t="s">
        <v>465</v>
      </c>
      <c r="B249" s="27" t="s">
        <v>466</v>
      </c>
      <c r="C249" s="12">
        <v>0</v>
      </c>
      <c r="D249" s="12">
        <v>0</v>
      </c>
      <c r="E249" s="12">
        <v>0</v>
      </c>
      <c r="F249" s="12">
        <v>0</v>
      </c>
      <c r="G249" s="12">
        <v>22305.01</v>
      </c>
      <c r="H249" s="12">
        <v>16147.13</v>
      </c>
      <c r="I249" s="12">
        <v>5459.99</v>
      </c>
      <c r="J249" s="12">
        <v>0</v>
      </c>
      <c r="K249" s="12">
        <v>0</v>
      </c>
      <c r="L249" s="12">
        <v>14330.7</v>
      </c>
      <c r="M249" s="12">
        <v>-5332.31</v>
      </c>
      <c r="N249" s="12">
        <v>4099.1099999999997</v>
      </c>
      <c r="O249" s="26">
        <v>57009.630000000005</v>
      </c>
    </row>
    <row r="250" spans="1:15" x14ac:dyDescent="0.25">
      <c r="A250" s="27" t="s">
        <v>467</v>
      </c>
      <c r="B250" s="27" t="s">
        <v>468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26">
        <v>0</v>
      </c>
    </row>
    <row r="251" spans="1:15" x14ac:dyDescent="0.25">
      <c r="A251" s="27" t="s">
        <v>469</v>
      </c>
      <c r="B251" s="27" t="s">
        <v>470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26">
        <v>0</v>
      </c>
    </row>
    <row r="252" spans="1:15" x14ac:dyDescent="0.25">
      <c r="A252" s="27" t="s">
        <v>471</v>
      </c>
      <c r="B252" s="27" t="s">
        <v>472</v>
      </c>
      <c r="C252" s="12">
        <v>9561.25</v>
      </c>
      <c r="D252" s="12">
        <v>10189.740000000002</v>
      </c>
      <c r="E252" s="12">
        <v>15047.91</v>
      </c>
      <c r="F252" s="12">
        <v>10693.32</v>
      </c>
      <c r="G252" s="12">
        <v>8539.4900000000016</v>
      </c>
      <c r="H252" s="12">
        <v>4576.2199999999993</v>
      </c>
      <c r="I252" s="12">
        <v>13241.33</v>
      </c>
      <c r="J252" s="12">
        <v>9698.08</v>
      </c>
      <c r="K252" s="12">
        <v>8812.49</v>
      </c>
      <c r="L252" s="12">
        <v>8539.880000000001</v>
      </c>
      <c r="M252" s="12">
        <v>11900.369999999999</v>
      </c>
      <c r="N252" s="12">
        <v>10770.169999999998</v>
      </c>
      <c r="O252" s="26">
        <v>121570.25000000001</v>
      </c>
    </row>
    <row r="253" spans="1:15" x14ac:dyDescent="0.25">
      <c r="A253" s="24" t="s">
        <v>473</v>
      </c>
      <c r="B253" s="24" t="s">
        <v>474</v>
      </c>
      <c r="C253" s="28">
        <v>0</v>
      </c>
      <c r="D253" s="28">
        <v>0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>
        <v>0</v>
      </c>
      <c r="O253" s="28">
        <v>0</v>
      </c>
    </row>
    <row r="254" spans="1:15" x14ac:dyDescent="0.25">
      <c r="A254" s="27" t="s">
        <v>475</v>
      </c>
      <c r="B254" s="27" t="s">
        <v>476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26">
        <v>0</v>
      </c>
    </row>
    <row r="255" spans="1:15" x14ac:dyDescent="0.25">
      <c r="A255" s="27" t="s">
        <v>477</v>
      </c>
      <c r="B255" s="27" t="s">
        <v>478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26">
        <v>0</v>
      </c>
    </row>
    <row r="256" spans="1:15" x14ac:dyDescent="0.25">
      <c r="A256" s="27" t="s">
        <v>479</v>
      </c>
      <c r="B256" s="27" t="s">
        <v>480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26">
        <v>0</v>
      </c>
    </row>
    <row r="257" spans="1:15" x14ac:dyDescent="0.25">
      <c r="A257" s="27" t="s">
        <v>481</v>
      </c>
      <c r="B257" s="27" t="s">
        <v>482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26">
        <v>0</v>
      </c>
    </row>
    <row r="258" spans="1:15" x14ac:dyDescent="0.25">
      <c r="A258" s="24" t="s">
        <v>483</v>
      </c>
      <c r="B258" s="24" t="s">
        <v>484</v>
      </c>
      <c r="C258" s="12">
        <v>19573.46</v>
      </c>
      <c r="D258" s="12">
        <v>20451.91</v>
      </c>
      <c r="E258" s="12">
        <v>19636.79</v>
      </c>
      <c r="F258" s="12">
        <v>19636.79</v>
      </c>
      <c r="G258" s="12">
        <v>19639.54</v>
      </c>
      <c r="H258" s="12">
        <v>19651.02</v>
      </c>
      <c r="I258" s="12">
        <v>16002.44</v>
      </c>
      <c r="J258" s="12">
        <v>16001.79</v>
      </c>
      <c r="K258" s="12">
        <v>16001.79</v>
      </c>
      <c r="L258" s="12">
        <v>16001.79</v>
      </c>
      <c r="M258" s="12">
        <v>14202.5</v>
      </c>
      <c r="N258" s="12">
        <v>12402.68</v>
      </c>
      <c r="O258" s="26">
        <v>209202.5</v>
      </c>
    </row>
    <row r="259" spans="1:15" x14ac:dyDescent="0.25">
      <c r="A259" s="24" t="s">
        <v>485</v>
      </c>
      <c r="B259" s="24" t="s">
        <v>486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26">
        <v>0</v>
      </c>
    </row>
    <row r="260" spans="1:15" x14ac:dyDescent="0.25">
      <c r="A260" s="24" t="s">
        <v>487</v>
      </c>
      <c r="B260" s="24" t="s">
        <v>488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</row>
    <row r="261" spans="1:15" x14ac:dyDescent="0.25">
      <c r="A261" s="27" t="s">
        <v>489</v>
      </c>
      <c r="B261" s="27" t="s">
        <v>490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26">
        <v>0</v>
      </c>
    </row>
    <row r="262" spans="1:15" x14ac:dyDescent="0.25">
      <c r="A262" s="27" t="s">
        <v>491</v>
      </c>
      <c r="B262" s="27" t="s">
        <v>492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26">
        <v>0</v>
      </c>
    </row>
    <row r="263" spans="1:15" x14ac:dyDescent="0.25">
      <c r="A263" s="27" t="s">
        <v>493</v>
      </c>
      <c r="B263" s="27" t="s">
        <v>494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26">
        <v>0</v>
      </c>
    </row>
    <row r="264" spans="1:15" x14ac:dyDescent="0.25">
      <c r="A264" s="27" t="s">
        <v>495</v>
      </c>
      <c r="B264" s="27" t="s">
        <v>496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26">
        <v>0</v>
      </c>
    </row>
    <row r="265" spans="1:15" x14ac:dyDescent="0.25">
      <c r="A265" s="24" t="s">
        <v>497</v>
      </c>
      <c r="B265" s="24" t="s">
        <v>498</v>
      </c>
      <c r="C265" s="26">
        <v>142987.62</v>
      </c>
      <c r="D265" s="26">
        <v>122011.63</v>
      </c>
      <c r="E265" s="26">
        <v>130684.45</v>
      </c>
      <c r="F265" s="26">
        <v>118722.04</v>
      </c>
      <c r="G265" s="26">
        <v>128448.88</v>
      </c>
      <c r="H265" s="26">
        <v>114594.2</v>
      </c>
      <c r="I265" s="26">
        <v>111885.74</v>
      </c>
      <c r="J265" s="26">
        <v>131969.60999999999</v>
      </c>
      <c r="K265" s="26">
        <v>132172.61000000002</v>
      </c>
      <c r="L265" s="26">
        <v>142469.76000000001</v>
      </c>
      <c r="M265" s="26">
        <v>148943.26999999999</v>
      </c>
      <c r="N265" s="26">
        <v>131129.14000000001</v>
      </c>
      <c r="O265" s="26">
        <v>1556018.9500000002</v>
      </c>
    </row>
    <row r="266" spans="1:15" x14ac:dyDescent="0.25">
      <c r="A266" s="27" t="s">
        <v>499</v>
      </c>
      <c r="B266" s="27" t="s">
        <v>500</v>
      </c>
      <c r="C266" s="12">
        <v>142987.62</v>
      </c>
      <c r="D266" s="12">
        <v>122011.63</v>
      </c>
      <c r="E266" s="12">
        <v>130684.45</v>
      </c>
      <c r="F266" s="12">
        <v>118722.04</v>
      </c>
      <c r="G266" s="12">
        <v>128448.88</v>
      </c>
      <c r="H266" s="12">
        <v>114594.2</v>
      </c>
      <c r="I266" s="12">
        <v>111885.74</v>
      </c>
      <c r="J266" s="12">
        <v>131969.60999999999</v>
      </c>
      <c r="K266" s="12">
        <v>132172.61000000002</v>
      </c>
      <c r="L266" s="12">
        <v>142469.76000000001</v>
      </c>
      <c r="M266" s="12">
        <v>148943.26999999999</v>
      </c>
      <c r="N266" s="12">
        <v>131129.14000000001</v>
      </c>
      <c r="O266" s="26">
        <v>1556018.9500000002</v>
      </c>
    </row>
    <row r="267" spans="1:15" x14ac:dyDescent="0.25">
      <c r="A267" s="27" t="s">
        <v>501</v>
      </c>
      <c r="B267" s="27" t="s">
        <v>502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26">
        <v>0</v>
      </c>
    </row>
    <row r="268" spans="1:15" x14ac:dyDescent="0.25">
      <c r="A268" s="24" t="s">
        <v>503</v>
      </c>
      <c r="B268" s="24" t="s">
        <v>504</v>
      </c>
      <c r="C268" s="28">
        <v>94598.88</v>
      </c>
      <c r="D268" s="28">
        <v>112649.99</v>
      </c>
      <c r="E268" s="28">
        <v>105031.64</v>
      </c>
      <c r="F268" s="28">
        <v>98755.610000000015</v>
      </c>
      <c r="G268" s="28">
        <v>107612.16</v>
      </c>
      <c r="H268" s="28">
        <v>102124.4</v>
      </c>
      <c r="I268" s="28">
        <v>68697.69</v>
      </c>
      <c r="J268" s="28">
        <v>75335.850000000006</v>
      </c>
      <c r="K268" s="28">
        <v>120984.22</v>
      </c>
      <c r="L268" s="28">
        <v>86318.78</v>
      </c>
      <c r="M268" s="28">
        <v>99406.65</v>
      </c>
      <c r="N268" s="28">
        <v>53297.479999999996</v>
      </c>
      <c r="O268" s="28">
        <v>1124813.3499999999</v>
      </c>
    </row>
    <row r="269" spans="1:15" x14ac:dyDescent="0.25">
      <c r="A269" s="27" t="s">
        <v>505</v>
      </c>
      <c r="B269" s="27" t="s">
        <v>506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26">
        <v>0</v>
      </c>
    </row>
    <row r="270" spans="1:15" x14ac:dyDescent="0.25">
      <c r="A270" s="27" t="s">
        <v>507</v>
      </c>
      <c r="B270" s="27" t="s">
        <v>508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26">
        <v>0</v>
      </c>
    </row>
    <row r="271" spans="1:15" x14ac:dyDescent="0.25">
      <c r="A271" s="27" t="s">
        <v>509</v>
      </c>
      <c r="B271" s="27" t="s">
        <v>510</v>
      </c>
      <c r="C271" s="12">
        <v>84267.55</v>
      </c>
      <c r="D271" s="12">
        <v>105131.22</v>
      </c>
      <c r="E271" s="12">
        <v>79142.91</v>
      </c>
      <c r="F271" s="12">
        <v>82351.740000000005</v>
      </c>
      <c r="G271" s="12">
        <v>90073.29</v>
      </c>
      <c r="H271" s="12">
        <v>87200.53</v>
      </c>
      <c r="I271" s="12">
        <v>54153.82</v>
      </c>
      <c r="J271" s="12">
        <v>60626.98</v>
      </c>
      <c r="K271" s="12">
        <v>106314.35</v>
      </c>
      <c r="L271" s="12">
        <v>71894.91</v>
      </c>
      <c r="M271" s="12">
        <v>82072.78</v>
      </c>
      <c r="N271" s="12">
        <v>36298.74</v>
      </c>
      <c r="O271" s="26">
        <v>939528.82</v>
      </c>
    </row>
    <row r="272" spans="1:15" x14ac:dyDescent="0.25">
      <c r="A272" s="27" t="s">
        <v>511</v>
      </c>
      <c r="B272" s="30" t="s">
        <v>512</v>
      </c>
      <c r="C272" s="12">
        <v>10331.33</v>
      </c>
      <c r="D272" s="12">
        <v>7518.77</v>
      </c>
      <c r="E272" s="12">
        <v>25888.73</v>
      </c>
      <c r="F272" s="12">
        <v>16403.870000000003</v>
      </c>
      <c r="G272" s="12">
        <v>17538.870000000003</v>
      </c>
      <c r="H272" s="12">
        <v>14923.87</v>
      </c>
      <c r="I272" s="12">
        <v>14543.87</v>
      </c>
      <c r="J272" s="12">
        <v>14708.87</v>
      </c>
      <c r="K272" s="12">
        <v>14669.87</v>
      </c>
      <c r="L272" s="12">
        <v>14423.87</v>
      </c>
      <c r="M272" s="12">
        <v>17333.870000000003</v>
      </c>
      <c r="N272" s="12">
        <v>16998.740000000002</v>
      </c>
      <c r="O272" s="26">
        <v>185284.52999999997</v>
      </c>
    </row>
    <row r="273" spans="1:15" x14ac:dyDescent="0.25">
      <c r="A273" s="29" t="s">
        <v>513</v>
      </c>
      <c r="B273" s="29" t="s">
        <v>514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26">
        <v>0</v>
      </c>
    </row>
    <row r="274" spans="1:15" x14ac:dyDescent="0.25">
      <c r="A274" s="29" t="s">
        <v>515</v>
      </c>
      <c r="B274" s="24" t="s">
        <v>516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26">
        <v>0</v>
      </c>
    </row>
    <row r="275" spans="1:15" x14ac:dyDescent="0.25">
      <c r="A275" s="24" t="s">
        <v>517</v>
      </c>
      <c r="B275" s="24" t="s">
        <v>518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26">
        <v>0</v>
      </c>
    </row>
    <row r="276" spans="1:15" x14ac:dyDescent="0.25">
      <c r="A276" s="24" t="s">
        <v>519</v>
      </c>
      <c r="B276" s="24" t="s">
        <v>520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26">
        <v>0</v>
      </c>
    </row>
    <row r="277" spans="1:15" x14ac:dyDescent="0.25">
      <c r="A277" s="24" t="s">
        <v>521</v>
      </c>
      <c r="B277" s="24" t="s">
        <v>522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26">
        <v>0</v>
      </c>
    </row>
    <row r="278" spans="1:15" x14ac:dyDescent="0.25">
      <c r="A278" s="24" t="s">
        <v>523</v>
      </c>
      <c r="B278" s="24" t="s">
        <v>524</v>
      </c>
      <c r="C278" s="28">
        <v>69976.219999999987</v>
      </c>
      <c r="D278" s="28">
        <v>75088.86</v>
      </c>
      <c r="E278" s="28">
        <v>86697.39</v>
      </c>
      <c r="F278" s="28">
        <v>82397.19</v>
      </c>
      <c r="G278" s="28">
        <v>98981.799999999988</v>
      </c>
      <c r="H278" s="28">
        <v>89585.069999999992</v>
      </c>
      <c r="I278" s="28">
        <v>87763.179999999978</v>
      </c>
      <c r="J278" s="28">
        <v>85235.47</v>
      </c>
      <c r="K278" s="28">
        <v>87470.110000000015</v>
      </c>
      <c r="L278" s="28">
        <v>104231.70000000001</v>
      </c>
      <c r="M278" s="28">
        <v>108276.66</v>
      </c>
      <c r="N278" s="28">
        <v>101253.90000000001</v>
      </c>
      <c r="O278" s="28">
        <v>1076957.55</v>
      </c>
    </row>
    <row r="279" spans="1:15" x14ac:dyDescent="0.25">
      <c r="A279" s="24" t="s">
        <v>525</v>
      </c>
      <c r="B279" s="24" t="s">
        <v>526</v>
      </c>
      <c r="C279" s="28">
        <v>67598.099999999991</v>
      </c>
      <c r="D279" s="28">
        <v>72667.289999999994</v>
      </c>
      <c r="E279" s="28">
        <v>84038.84</v>
      </c>
      <c r="F279" s="28">
        <v>79853.88</v>
      </c>
      <c r="G279" s="28">
        <v>96492.709999999992</v>
      </c>
      <c r="H279" s="28">
        <v>87397.28</v>
      </c>
      <c r="I279" s="28">
        <v>85669.919999999984</v>
      </c>
      <c r="J279" s="28">
        <v>83046.63</v>
      </c>
      <c r="K279" s="28">
        <v>85283.99000000002</v>
      </c>
      <c r="L279" s="28">
        <v>101848.95000000001</v>
      </c>
      <c r="M279" s="28">
        <v>106042.41</v>
      </c>
      <c r="N279" s="28">
        <v>99141.83</v>
      </c>
      <c r="O279" s="28">
        <v>1049081.83</v>
      </c>
    </row>
    <row r="280" spans="1:15" x14ac:dyDescent="0.25">
      <c r="A280" s="24" t="s">
        <v>527</v>
      </c>
      <c r="B280" s="24" t="s">
        <v>528</v>
      </c>
      <c r="C280" s="28">
        <v>0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</row>
    <row r="281" spans="1:15" x14ac:dyDescent="0.25">
      <c r="A281" s="27" t="s">
        <v>529</v>
      </c>
      <c r="B281" s="27" t="s">
        <v>530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26">
        <v>0</v>
      </c>
    </row>
    <row r="282" spans="1:15" x14ac:dyDescent="0.25">
      <c r="A282" s="27" t="s">
        <v>531</v>
      </c>
      <c r="B282" s="27" t="s">
        <v>438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26">
        <v>0</v>
      </c>
    </row>
    <row r="283" spans="1:15" x14ac:dyDescent="0.25">
      <c r="A283" s="24" t="s">
        <v>532</v>
      </c>
      <c r="B283" s="24" t="s">
        <v>533</v>
      </c>
      <c r="C283" s="28">
        <v>46532.349999999991</v>
      </c>
      <c r="D283" s="28">
        <v>60257.45</v>
      </c>
      <c r="E283" s="28">
        <v>52611.83</v>
      </c>
      <c r="F283" s="28">
        <v>60275.040000000001</v>
      </c>
      <c r="G283" s="28">
        <v>66717.66</v>
      </c>
      <c r="H283" s="28">
        <v>59907.15</v>
      </c>
      <c r="I283" s="28">
        <v>48450.53</v>
      </c>
      <c r="J283" s="28">
        <v>60210.22</v>
      </c>
      <c r="K283" s="28">
        <v>55654.200000000012</v>
      </c>
      <c r="L283" s="28">
        <v>60201.460000000006</v>
      </c>
      <c r="M283" s="28">
        <v>62965.289999999994</v>
      </c>
      <c r="N283" s="28">
        <v>75422.28</v>
      </c>
      <c r="O283" s="28">
        <v>709205.46</v>
      </c>
    </row>
    <row r="284" spans="1:15" x14ac:dyDescent="0.25">
      <c r="A284" s="27" t="s">
        <v>534</v>
      </c>
      <c r="B284" s="27" t="s">
        <v>424</v>
      </c>
      <c r="C284" s="12">
        <v>15921.83</v>
      </c>
      <c r="D284" s="12">
        <v>19515.29</v>
      </c>
      <c r="E284" s="12">
        <v>17376.36</v>
      </c>
      <c r="F284" s="12">
        <v>19515.29</v>
      </c>
      <c r="G284" s="12">
        <v>21105.07</v>
      </c>
      <c r="H284" s="12">
        <v>18745.810000000001</v>
      </c>
      <c r="I284" s="12">
        <v>10780.68</v>
      </c>
      <c r="J284" s="12">
        <v>17007.87</v>
      </c>
      <c r="K284" s="12">
        <v>15817.82</v>
      </c>
      <c r="L284" s="12">
        <v>18252.240000000002</v>
      </c>
      <c r="M284" s="12">
        <v>20381.14</v>
      </c>
      <c r="N284" s="12">
        <v>24049.759999999998</v>
      </c>
      <c r="O284" s="26">
        <v>218469.15999999997</v>
      </c>
    </row>
    <row r="285" spans="1:15" x14ac:dyDescent="0.25">
      <c r="A285" s="27" t="s">
        <v>535</v>
      </c>
      <c r="B285" s="27" t="s">
        <v>426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26">
        <v>0</v>
      </c>
    </row>
    <row r="286" spans="1:15" x14ac:dyDescent="0.25">
      <c r="A286" s="27" t="s">
        <v>536</v>
      </c>
      <c r="B286" s="27" t="s">
        <v>428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26">
        <v>0</v>
      </c>
    </row>
    <row r="287" spans="1:15" x14ac:dyDescent="0.25">
      <c r="A287" s="27" t="s">
        <v>537</v>
      </c>
      <c r="B287" s="27" t="s">
        <v>430</v>
      </c>
      <c r="C287" s="12">
        <v>1310.989999999998</v>
      </c>
      <c r="D287" s="12">
        <v>6965.46</v>
      </c>
      <c r="E287" s="12">
        <v>1934.6</v>
      </c>
      <c r="F287" s="12">
        <v>2909.94</v>
      </c>
      <c r="G287" s="12">
        <v>3147.02</v>
      </c>
      <c r="H287" s="12">
        <v>2559.04</v>
      </c>
      <c r="I287" s="12">
        <v>-1072.9899999999998</v>
      </c>
      <c r="J287" s="12">
        <v>2173.88</v>
      </c>
      <c r="K287" s="12">
        <v>1095.3599999999997</v>
      </c>
      <c r="L287" s="12">
        <v>2959.7999999999997</v>
      </c>
      <c r="M287" s="12">
        <v>3150.99</v>
      </c>
      <c r="N287" s="12">
        <v>6625.86</v>
      </c>
      <c r="O287" s="26">
        <v>33759.949999999997</v>
      </c>
    </row>
    <row r="288" spans="1:15" x14ac:dyDescent="0.25">
      <c r="A288" s="27" t="s">
        <v>538</v>
      </c>
      <c r="B288" s="27" t="s">
        <v>432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26">
        <v>0</v>
      </c>
    </row>
    <row r="289" spans="1:15" x14ac:dyDescent="0.25">
      <c r="A289" s="27" t="s">
        <v>539</v>
      </c>
      <c r="B289" s="27" t="s">
        <v>434</v>
      </c>
      <c r="C289" s="12">
        <v>1973.3</v>
      </c>
      <c r="D289" s="12">
        <v>2391.63</v>
      </c>
      <c r="E289" s="12">
        <v>2182.48</v>
      </c>
      <c r="F289" s="12">
        <v>2182.42</v>
      </c>
      <c r="G289" s="12">
        <v>2360.25</v>
      </c>
      <c r="H289" s="12">
        <v>2182.48</v>
      </c>
      <c r="I289" s="12">
        <v>2182.44</v>
      </c>
      <c r="J289" s="12">
        <v>2428.31</v>
      </c>
      <c r="K289" s="12">
        <v>2213.2600000000002</v>
      </c>
      <c r="L289" s="12">
        <v>2617.8200000000002</v>
      </c>
      <c r="M289" s="12">
        <v>2543.0300000000002</v>
      </c>
      <c r="N289" s="12">
        <v>-1102.1799999999967</v>
      </c>
      <c r="O289" s="26">
        <v>24155.24</v>
      </c>
    </row>
    <row r="290" spans="1:15" x14ac:dyDescent="0.25">
      <c r="A290" s="27" t="s">
        <v>540</v>
      </c>
      <c r="B290" s="27" t="s">
        <v>436</v>
      </c>
      <c r="C290" s="12">
        <v>1457.51</v>
      </c>
      <c r="D290" s="12">
        <v>1561.21</v>
      </c>
      <c r="E290" s="12">
        <v>1618.24</v>
      </c>
      <c r="F290" s="12">
        <v>1561.21</v>
      </c>
      <c r="G290" s="12">
        <v>1688.39</v>
      </c>
      <c r="H290" s="12">
        <v>1581.74</v>
      </c>
      <c r="I290" s="12">
        <v>1794.12</v>
      </c>
      <c r="J290" s="12">
        <v>4347.18</v>
      </c>
      <c r="K290" s="12">
        <v>1699.47</v>
      </c>
      <c r="L290" s="12">
        <v>1662.79</v>
      </c>
      <c r="M290" s="12">
        <v>1630.47</v>
      </c>
      <c r="N290" s="12">
        <v>1923.95</v>
      </c>
      <c r="O290" s="26">
        <v>22526.280000000006</v>
      </c>
    </row>
    <row r="291" spans="1:15" x14ac:dyDescent="0.25">
      <c r="A291" s="27" t="s">
        <v>541</v>
      </c>
      <c r="B291" s="27" t="s">
        <v>438</v>
      </c>
      <c r="C291" s="12">
        <v>5473.35</v>
      </c>
      <c r="D291" s="12">
        <v>5959.23</v>
      </c>
      <c r="E291" s="12">
        <v>6146.02</v>
      </c>
      <c r="F291" s="12">
        <v>6760.72</v>
      </c>
      <c r="G291" s="12">
        <v>7120.84</v>
      </c>
      <c r="H291" s="12">
        <v>6771.5</v>
      </c>
      <c r="I291" s="12">
        <v>7467.09</v>
      </c>
      <c r="J291" s="12">
        <v>7020.01</v>
      </c>
      <c r="K291" s="12">
        <v>7157.15</v>
      </c>
      <c r="L291" s="12">
        <v>7037.01</v>
      </c>
      <c r="M291" s="12">
        <v>6931.16</v>
      </c>
      <c r="N291" s="12">
        <v>13662.2</v>
      </c>
      <c r="O291" s="26">
        <v>87506.28</v>
      </c>
    </row>
    <row r="292" spans="1:15" x14ac:dyDescent="0.25">
      <c r="A292" s="27" t="s">
        <v>542</v>
      </c>
      <c r="B292" s="27" t="s">
        <v>440</v>
      </c>
      <c r="C292" s="12">
        <v>2833.62</v>
      </c>
      <c r="D292" s="12">
        <v>2832.64</v>
      </c>
      <c r="E292" s="12">
        <v>2832.64</v>
      </c>
      <c r="F292" s="12">
        <v>3093.25</v>
      </c>
      <c r="G292" s="12">
        <v>3026.04</v>
      </c>
      <c r="H292" s="12">
        <v>2802.71</v>
      </c>
      <c r="I292" s="12">
        <v>2987.51</v>
      </c>
      <c r="J292" s="12">
        <v>3058.68</v>
      </c>
      <c r="K292" s="12">
        <v>3153.57</v>
      </c>
      <c r="L292" s="12">
        <v>2956.73</v>
      </c>
      <c r="M292" s="12">
        <v>2949.21</v>
      </c>
      <c r="N292" s="12">
        <v>3081.94</v>
      </c>
      <c r="O292" s="26">
        <v>35608.539999999994</v>
      </c>
    </row>
    <row r="293" spans="1:15" x14ac:dyDescent="0.25">
      <c r="A293" s="27" t="s">
        <v>543</v>
      </c>
      <c r="B293" s="27" t="s">
        <v>442</v>
      </c>
      <c r="C293" s="12">
        <v>664.9</v>
      </c>
      <c r="D293" s="12">
        <v>847.21</v>
      </c>
      <c r="E293" s="12">
        <v>967.31</v>
      </c>
      <c r="F293" s="12">
        <v>864.54</v>
      </c>
      <c r="G293" s="12">
        <v>1018.08</v>
      </c>
      <c r="H293" s="12">
        <v>929.02</v>
      </c>
      <c r="I293" s="12">
        <v>1101.53</v>
      </c>
      <c r="J293" s="12">
        <v>964.14</v>
      </c>
      <c r="K293" s="12">
        <v>854.86</v>
      </c>
      <c r="L293" s="12">
        <v>1034.44</v>
      </c>
      <c r="M293" s="12">
        <v>1009.03</v>
      </c>
      <c r="N293" s="12">
        <v>-69.97</v>
      </c>
      <c r="O293" s="26">
        <v>10185.090000000002</v>
      </c>
    </row>
    <row r="294" spans="1:15" x14ac:dyDescent="0.25">
      <c r="A294" s="27" t="s">
        <v>544</v>
      </c>
      <c r="B294" s="27" t="s">
        <v>444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26">
        <v>0</v>
      </c>
    </row>
    <row r="295" spans="1:15" x14ac:dyDescent="0.25">
      <c r="A295" s="27" t="s">
        <v>545</v>
      </c>
      <c r="B295" s="27" t="s">
        <v>446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26">
        <v>0</v>
      </c>
    </row>
    <row r="296" spans="1:15" x14ac:dyDescent="0.25">
      <c r="A296" s="27" t="s">
        <v>546</v>
      </c>
      <c r="B296" s="27" t="s">
        <v>448</v>
      </c>
      <c r="C296" s="12">
        <v>160.43</v>
      </c>
      <c r="D296" s="12">
        <v>236.8</v>
      </c>
      <c r="E296" s="12">
        <v>279.8</v>
      </c>
      <c r="F296" s="12">
        <v>0</v>
      </c>
      <c r="G296" s="12">
        <v>0</v>
      </c>
      <c r="H296" s="12">
        <v>1124.7</v>
      </c>
      <c r="I296" s="12">
        <v>0</v>
      </c>
      <c r="J296" s="12">
        <v>0</v>
      </c>
      <c r="K296" s="12">
        <v>452.56</v>
      </c>
      <c r="L296" s="12">
        <v>451.95</v>
      </c>
      <c r="M296" s="12">
        <v>1160.1099999999999</v>
      </c>
      <c r="N296" s="12">
        <v>500</v>
      </c>
      <c r="O296" s="26">
        <v>4366.3499999999995</v>
      </c>
    </row>
    <row r="297" spans="1:15" x14ac:dyDescent="0.25">
      <c r="A297" s="27" t="s">
        <v>547</v>
      </c>
      <c r="B297" s="27" t="s">
        <v>450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26">
        <v>0</v>
      </c>
    </row>
    <row r="298" spans="1:15" x14ac:dyDescent="0.25">
      <c r="A298" s="27" t="s">
        <v>548</v>
      </c>
      <c r="B298" s="27" t="s">
        <v>452</v>
      </c>
      <c r="C298" s="12">
        <v>333.5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26">
        <v>333.5</v>
      </c>
    </row>
    <row r="299" spans="1:15" x14ac:dyDescent="0.25">
      <c r="A299" s="27" t="s">
        <v>549</v>
      </c>
      <c r="B299" s="27" t="s">
        <v>454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26">
        <v>0</v>
      </c>
    </row>
    <row r="300" spans="1:15" x14ac:dyDescent="0.25">
      <c r="A300" s="27" t="s">
        <v>550</v>
      </c>
      <c r="B300" s="27" t="s">
        <v>456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26">
        <v>0</v>
      </c>
    </row>
    <row r="301" spans="1:15" x14ac:dyDescent="0.25">
      <c r="A301" s="27" t="s">
        <v>551</v>
      </c>
      <c r="B301" s="27" t="s">
        <v>552</v>
      </c>
      <c r="C301" s="12">
        <v>16402.919999999998</v>
      </c>
      <c r="D301" s="12">
        <v>19947.98</v>
      </c>
      <c r="E301" s="12">
        <v>19274.379999999997</v>
      </c>
      <c r="F301" s="12">
        <v>23387.67</v>
      </c>
      <c r="G301" s="12">
        <v>27251.97</v>
      </c>
      <c r="H301" s="12">
        <v>23210.15</v>
      </c>
      <c r="I301" s="12">
        <v>23210.15</v>
      </c>
      <c r="J301" s="12">
        <v>23210.15</v>
      </c>
      <c r="K301" s="12">
        <v>23210.15</v>
      </c>
      <c r="L301" s="12">
        <v>23228.68</v>
      </c>
      <c r="M301" s="12">
        <v>23210.15</v>
      </c>
      <c r="N301" s="12">
        <v>26750.720000000001</v>
      </c>
      <c r="O301" s="26">
        <v>272295.06999999995</v>
      </c>
    </row>
    <row r="302" spans="1:15" x14ac:dyDescent="0.25">
      <c r="A302" s="24" t="s">
        <v>553</v>
      </c>
      <c r="B302" s="24" t="s">
        <v>554</v>
      </c>
      <c r="C302" s="28">
        <v>12446.56</v>
      </c>
      <c r="D302" s="28">
        <v>2317.9899999999998</v>
      </c>
      <c r="E302" s="28">
        <v>3476.66</v>
      </c>
      <c r="F302" s="28">
        <v>12592.75</v>
      </c>
      <c r="G302" s="28">
        <v>11978</v>
      </c>
      <c r="H302" s="28">
        <v>10023.030000000001</v>
      </c>
      <c r="I302" s="28">
        <v>25809.739999999998</v>
      </c>
      <c r="J302" s="28">
        <v>11924.14</v>
      </c>
      <c r="K302" s="28">
        <v>13718.24</v>
      </c>
      <c r="L302" s="28">
        <v>11297.24</v>
      </c>
      <c r="M302" s="28">
        <v>15087.6</v>
      </c>
      <c r="N302" s="28">
        <v>11600.5</v>
      </c>
      <c r="O302" s="28">
        <v>142272.45000000004</v>
      </c>
    </row>
    <row r="303" spans="1:15" x14ac:dyDescent="0.25">
      <c r="A303" s="27" t="s">
        <v>555</v>
      </c>
      <c r="B303" s="27" t="s">
        <v>556</v>
      </c>
      <c r="C303" s="12">
        <v>9219.67</v>
      </c>
      <c r="D303" s="12">
        <v>400</v>
      </c>
      <c r="E303" s="12">
        <v>400</v>
      </c>
      <c r="F303" s="12">
        <v>7754</v>
      </c>
      <c r="G303" s="12">
        <v>7754</v>
      </c>
      <c r="H303" s="12">
        <v>7754</v>
      </c>
      <c r="I303" s="12">
        <v>22023.14</v>
      </c>
      <c r="J303" s="12">
        <v>10132.19</v>
      </c>
      <c r="K303" s="12">
        <v>10132.19</v>
      </c>
      <c r="L303" s="12">
        <v>10132.19</v>
      </c>
      <c r="M303" s="12">
        <v>10132.19</v>
      </c>
      <c r="N303" s="12">
        <v>10132.19</v>
      </c>
      <c r="O303" s="26">
        <v>105965.76000000001</v>
      </c>
    </row>
    <row r="304" spans="1:15" x14ac:dyDescent="0.25">
      <c r="A304" s="27" t="s">
        <v>557</v>
      </c>
      <c r="B304" s="27" t="s">
        <v>558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26">
        <v>0</v>
      </c>
    </row>
    <row r="305" spans="1:15" x14ac:dyDescent="0.25">
      <c r="A305" s="27" t="s">
        <v>559</v>
      </c>
      <c r="B305" s="27" t="s">
        <v>560</v>
      </c>
      <c r="C305" s="12">
        <v>2288.56</v>
      </c>
      <c r="D305" s="12">
        <v>848.77</v>
      </c>
      <c r="E305" s="12">
        <v>2074.66</v>
      </c>
      <c r="F305" s="12">
        <v>3148</v>
      </c>
      <c r="G305" s="12">
        <v>3221.06</v>
      </c>
      <c r="H305" s="12">
        <v>1184.8800000000001</v>
      </c>
      <c r="I305" s="12">
        <v>2656.53</v>
      </c>
      <c r="J305" s="12">
        <v>344.57</v>
      </c>
      <c r="K305" s="12">
        <v>2547.67</v>
      </c>
      <c r="L305" s="12">
        <v>238.24</v>
      </c>
      <c r="M305" s="12">
        <v>3907.24</v>
      </c>
      <c r="N305" s="12">
        <v>266.83</v>
      </c>
      <c r="O305" s="26">
        <v>22727.010000000002</v>
      </c>
    </row>
    <row r="306" spans="1:15" x14ac:dyDescent="0.25">
      <c r="A306" s="27" t="s">
        <v>561</v>
      </c>
      <c r="B306" s="27" t="s">
        <v>562</v>
      </c>
      <c r="C306" s="12">
        <v>560.66</v>
      </c>
      <c r="D306" s="12">
        <v>691.55</v>
      </c>
      <c r="E306" s="12">
        <v>194.33</v>
      </c>
      <c r="F306" s="12">
        <v>1103.48</v>
      </c>
      <c r="G306" s="12">
        <v>625.27</v>
      </c>
      <c r="H306" s="12">
        <v>706.48</v>
      </c>
      <c r="I306" s="12">
        <v>752.4</v>
      </c>
      <c r="J306" s="12">
        <v>705.65</v>
      </c>
      <c r="K306" s="12">
        <v>660.71</v>
      </c>
      <c r="L306" s="12">
        <v>549.14</v>
      </c>
      <c r="M306" s="12">
        <v>650.5</v>
      </c>
      <c r="N306" s="12">
        <v>643.80999999999995</v>
      </c>
      <c r="O306" s="26">
        <v>7843.98</v>
      </c>
    </row>
    <row r="307" spans="1:15" x14ac:dyDescent="0.25">
      <c r="A307" s="27" t="s">
        <v>563</v>
      </c>
      <c r="B307" s="27" t="s">
        <v>564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26">
        <v>0</v>
      </c>
    </row>
    <row r="308" spans="1:15" x14ac:dyDescent="0.25">
      <c r="A308" s="27" t="s">
        <v>565</v>
      </c>
      <c r="B308" s="27" t="s">
        <v>476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26">
        <v>0</v>
      </c>
    </row>
    <row r="309" spans="1:15" x14ac:dyDescent="0.25">
      <c r="A309" s="27" t="s">
        <v>566</v>
      </c>
      <c r="B309" s="27" t="s">
        <v>567</v>
      </c>
      <c r="C309" s="12">
        <v>377.67</v>
      </c>
      <c r="D309" s="12">
        <v>377.67</v>
      </c>
      <c r="E309" s="12">
        <v>807.67</v>
      </c>
      <c r="F309" s="12">
        <v>587.27</v>
      </c>
      <c r="G309" s="12">
        <v>377.67</v>
      </c>
      <c r="H309" s="12">
        <v>377.67</v>
      </c>
      <c r="I309" s="12">
        <v>377.67</v>
      </c>
      <c r="J309" s="12">
        <v>741.73</v>
      </c>
      <c r="K309" s="12">
        <v>377.67</v>
      </c>
      <c r="L309" s="12">
        <v>377.67</v>
      </c>
      <c r="M309" s="12">
        <v>397.67</v>
      </c>
      <c r="N309" s="12">
        <v>557.66999999999996</v>
      </c>
      <c r="O309" s="26">
        <v>5735.7</v>
      </c>
    </row>
    <row r="310" spans="1:15" x14ac:dyDescent="0.25">
      <c r="A310" s="27" t="s">
        <v>568</v>
      </c>
      <c r="B310" s="27" t="s">
        <v>569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26">
        <v>0</v>
      </c>
    </row>
    <row r="311" spans="1:15" x14ac:dyDescent="0.25">
      <c r="A311" s="24" t="s">
        <v>570</v>
      </c>
      <c r="B311" s="24" t="s">
        <v>571</v>
      </c>
      <c r="C311" s="12">
        <v>223</v>
      </c>
      <c r="D311" s="12">
        <v>1277.76</v>
      </c>
      <c r="E311" s="12">
        <v>1261</v>
      </c>
      <c r="F311" s="12">
        <v>1008</v>
      </c>
      <c r="G311" s="12">
        <v>1010</v>
      </c>
      <c r="H311" s="12">
        <v>2020</v>
      </c>
      <c r="I311" s="12">
        <v>149.85</v>
      </c>
      <c r="J311" s="12">
        <v>1178.21</v>
      </c>
      <c r="K311" s="12">
        <v>1941.7</v>
      </c>
      <c r="L311" s="12">
        <v>0</v>
      </c>
      <c r="M311" s="12">
        <v>690.87</v>
      </c>
      <c r="N311" s="12">
        <v>1902</v>
      </c>
      <c r="O311" s="26">
        <v>12662.390000000001</v>
      </c>
    </row>
    <row r="312" spans="1:15" x14ac:dyDescent="0.25">
      <c r="A312" s="24" t="s">
        <v>572</v>
      </c>
      <c r="B312" s="24" t="s">
        <v>573</v>
      </c>
      <c r="C312" s="28">
        <v>1982.8600000000001</v>
      </c>
      <c r="D312" s="28">
        <v>388.11</v>
      </c>
      <c r="E312" s="28">
        <v>16595.470000000005</v>
      </c>
      <c r="F312" s="28">
        <v>590.40000000000009</v>
      </c>
      <c r="G312" s="28">
        <v>1551.25</v>
      </c>
      <c r="H312" s="28">
        <v>1673.3100000000002</v>
      </c>
      <c r="I312" s="28">
        <v>1232.56</v>
      </c>
      <c r="J312" s="28">
        <v>1820.48</v>
      </c>
      <c r="K312" s="28">
        <v>1729.1399999999999</v>
      </c>
      <c r="L312" s="28">
        <v>5190.22</v>
      </c>
      <c r="M312" s="28">
        <v>1928.99</v>
      </c>
      <c r="N312" s="28">
        <v>1031.33</v>
      </c>
      <c r="O312" s="28">
        <v>35714.120000000003</v>
      </c>
    </row>
    <row r="313" spans="1:15" x14ac:dyDescent="0.25">
      <c r="A313" s="27" t="s">
        <v>574</v>
      </c>
      <c r="B313" s="27" t="s">
        <v>575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26">
        <v>0</v>
      </c>
    </row>
    <row r="314" spans="1:15" x14ac:dyDescent="0.25">
      <c r="A314" s="27" t="s">
        <v>576</v>
      </c>
      <c r="B314" s="27" t="s">
        <v>577</v>
      </c>
      <c r="C314" s="12">
        <v>1786.69</v>
      </c>
      <c r="D314" s="12">
        <v>275.63</v>
      </c>
      <c r="E314" s="12">
        <v>16491.780000000002</v>
      </c>
      <c r="F314" s="12">
        <v>446.99000000000007</v>
      </c>
      <c r="G314" s="12">
        <v>1335.28</v>
      </c>
      <c r="H314" s="12">
        <v>1461.15</v>
      </c>
      <c r="I314" s="12">
        <v>1087.29</v>
      </c>
      <c r="J314" s="12">
        <v>1683.96</v>
      </c>
      <c r="K314" s="12">
        <v>1621.21</v>
      </c>
      <c r="L314" s="12">
        <v>5097.0599999999995</v>
      </c>
      <c r="M314" s="12">
        <v>1878.39</v>
      </c>
      <c r="N314" s="12">
        <v>1015.96</v>
      </c>
      <c r="O314" s="26">
        <v>34181.39</v>
      </c>
    </row>
    <row r="315" spans="1:15" x14ac:dyDescent="0.25">
      <c r="A315" s="27" t="s">
        <v>578</v>
      </c>
      <c r="B315" s="27" t="s">
        <v>579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26">
        <v>0</v>
      </c>
    </row>
    <row r="316" spans="1:15" x14ac:dyDescent="0.25">
      <c r="A316" s="27" t="s">
        <v>580</v>
      </c>
      <c r="B316" s="27" t="s">
        <v>581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26">
        <v>0</v>
      </c>
    </row>
    <row r="317" spans="1:15" x14ac:dyDescent="0.25">
      <c r="A317" s="27" t="s">
        <v>582</v>
      </c>
      <c r="B317" s="27" t="s">
        <v>583</v>
      </c>
      <c r="C317" s="12">
        <v>27.42</v>
      </c>
      <c r="D317" s="12">
        <v>15.72</v>
      </c>
      <c r="E317" s="12">
        <v>14.49</v>
      </c>
      <c r="F317" s="12">
        <v>20.05</v>
      </c>
      <c r="G317" s="12">
        <v>30.19</v>
      </c>
      <c r="H317" s="12">
        <v>29.66</v>
      </c>
      <c r="I317" s="12">
        <v>20.309999999999999</v>
      </c>
      <c r="J317" s="12">
        <v>19.079999999999998</v>
      </c>
      <c r="K317" s="12">
        <v>15.09</v>
      </c>
      <c r="L317" s="12">
        <v>13.02</v>
      </c>
      <c r="M317" s="12">
        <v>7.07</v>
      </c>
      <c r="N317" s="12">
        <v>2.15</v>
      </c>
      <c r="O317" s="26">
        <v>214.25000000000003</v>
      </c>
    </row>
    <row r="318" spans="1:15" x14ac:dyDescent="0.25">
      <c r="A318" s="27" t="s">
        <v>584</v>
      </c>
      <c r="B318" s="27" t="s">
        <v>585</v>
      </c>
      <c r="C318" s="12">
        <v>168.75</v>
      </c>
      <c r="D318" s="12">
        <v>96.76</v>
      </c>
      <c r="E318" s="12">
        <v>89.2</v>
      </c>
      <c r="F318" s="12">
        <v>123.36</v>
      </c>
      <c r="G318" s="12">
        <v>185.78</v>
      </c>
      <c r="H318" s="12">
        <v>182.5</v>
      </c>
      <c r="I318" s="12">
        <v>124.96</v>
      </c>
      <c r="J318" s="12">
        <v>117.44</v>
      </c>
      <c r="K318" s="12">
        <v>92.84</v>
      </c>
      <c r="L318" s="12">
        <v>80.14</v>
      </c>
      <c r="M318" s="12">
        <v>43.53</v>
      </c>
      <c r="N318" s="12">
        <v>13.22</v>
      </c>
      <c r="O318" s="26">
        <v>1318.48</v>
      </c>
    </row>
    <row r="319" spans="1:15" x14ac:dyDescent="0.25">
      <c r="A319" s="24" t="s">
        <v>586</v>
      </c>
      <c r="B319" s="24" t="s">
        <v>587</v>
      </c>
      <c r="C319" s="12">
        <v>0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26">
        <v>0</v>
      </c>
    </row>
    <row r="320" spans="1:15" x14ac:dyDescent="0.25">
      <c r="A320" s="24" t="s">
        <v>588</v>
      </c>
      <c r="B320" s="24" t="s">
        <v>589</v>
      </c>
      <c r="C320" s="12">
        <v>390</v>
      </c>
      <c r="D320" s="12">
        <v>1640</v>
      </c>
      <c r="E320" s="12">
        <v>0</v>
      </c>
      <c r="F320" s="12">
        <v>60</v>
      </c>
      <c r="G320" s="12">
        <v>10</v>
      </c>
      <c r="H320" s="12">
        <v>4382.9799999999996</v>
      </c>
      <c r="I320" s="12">
        <v>2829.9</v>
      </c>
      <c r="J320" s="12">
        <v>1548</v>
      </c>
      <c r="K320" s="12">
        <v>2150</v>
      </c>
      <c r="L320" s="12">
        <v>15250</v>
      </c>
      <c r="M320" s="12">
        <v>9826</v>
      </c>
      <c r="N320" s="12">
        <v>600</v>
      </c>
      <c r="O320" s="26">
        <v>38686.879999999997</v>
      </c>
    </row>
    <row r="321" spans="1:15" x14ac:dyDescent="0.25">
      <c r="A321" s="24" t="s">
        <v>590</v>
      </c>
      <c r="B321" s="24" t="s">
        <v>591</v>
      </c>
      <c r="C321" s="12">
        <v>3810.1</v>
      </c>
      <c r="D321" s="12">
        <v>1981.95</v>
      </c>
      <c r="E321" s="12">
        <v>3656.04</v>
      </c>
      <c r="F321" s="12">
        <v>3502.45</v>
      </c>
      <c r="G321" s="12">
        <v>2533.12</v>
      </c>
      <c r="H321" s="12">
        <v>45.4</v>
      </c>
      <c r="I321" s="12">
        <v>2440.48</v>
      </c>
      <c r="J321" s="12">
        <v>3759.46</v>
      </c>
      <c r="K321" s="12">
        <v>2071.44</v>
      </c>
      <c r="L321" s="12">
        <v>3229.56</v>
      </c>
      <c r="M321" s="12">
        <v>3079.07</v>
      </c>
      <c r="N321" s="12">
        <v>3221</v>
      </c>
      <c r="O321" s="26">
        <v>33330.07</v>
      </c>
    </row>
    <row r="322" spans="1:15" x14ac:dyDescent="0.25">
      <c r="A322" s="24" t="s">
        <v>592</v>
      </c>
      <c r="B322" s="24" t="s">
        <v>593</v>
      </c>
      <c r="C322" s="12">
        <v>2213.23</v>
      </c>
      <c r="D322" s="12">
        <v>4804.03</v>
      </c>
      <c r="E322" s="12">
        <v>6437.84</v>
      </c>
      <c r="F322" s="12">
        <v>1825.24</v>
      </c>
      <c r="G322" s="12">
        <v>12692.68</v>
      </c>
      <c r="H322" s="12">
        <v>9345.41</v>
      </c>
      <c r="I322" s="12">
        <v>4756.8600000000006</v>
      </c>
      <c r="J322" s="12">
        <v>2606.12</v>
      </c>
      <c r="K322" s="12">
        <v>8019.27</v>
      </c>
      <c r="L322" s="12">
        <v>6680.47</v>
      </c>
      <c r="M322" s="12">
        <v>12464.59</v>
      </c>
      <c r="N322" s="12">
        <v>5364.72</v>
      </c>
      <c r="O322" s="26">
        <v>77210.460000000006</v>
      </c>
    </row>
    <row r="323" spans="1:15" x14ac:dyDescent="0.25">
      <c r="A323" s="24" t="s">
        <v>594</v>
      </c>
      <c r="B323" s="24" t="s">
        <v>595</v>
      </c>
      <c r="C323" s="28">
        <v>1503.12</v>
      </c>
      <c r="D323" s="28">
        <v>1621.57</v>
      </c>
      <c r="E323" s="28">
        <v>1668.55</v>
      </c>
      <c r="F323" s="28">
        <v>1628.31</v>
      </c>
      <c r="G323" s="28">
        <v>1614.09</v>
      </c>
      <c r="H323" s="28">
        <v>1612.79</v>
      </c>
      <c r="I323" s="28">
        <v>1593.26</v>
      </c>
      <c r="J323" s="28">
        <v>1553.84</v>
      </c>
      <c r="K323" s="28">
        <v>1611.12</v>
      </c>
      <c r="L323" s="28">
        <v>1627.75</v>
      </c>
      <c r="M323" s="28">
        <v>1659.25</v>
      </c>
      <c r="N323" s="28">
        <v>1237.07</v>
      </c>
      <c r="O323" s="28">
        <v>18930.72</v>
      </c>
    </row>
    <row r="324" spans="1:15" x14ac:dyDescent="0.25">
      <c r="A324" s="27" t="s">
        <v>596</v>
      </c>
      <c r="B324" s="27" t="s">
        <v>597</v>
      </c>
      <c r="C324" s="12">
        <v>1503.12</v>
      </c>
      <c r="D324" s="12">
        <v>1621.57</v>
      </c>
      <c r="E324" s="12">
        <v>1668.55</v>
      </c>
      <c r="F324" s="12">
        <v>1628.31</v>
      </c>
      <c r="G324" s="12">
        <v>1614.09</v>
      </c>
      <c r="H324" s="12">
        <v>1612.79</v>
      </c>
      <c r="I324" s="12">
        <v>1593.26</v>
      </c>
      <c r="J324" s="12">
        <v>1553.84</v>
      </c>
      <c r="K324" s="12">
        <v>1611.12</v>
      </c>
      <c r="L324" s="12">
        <v>1627.75</v>
      </c>
      <c r="M324" s="12">
        <v>1659.25</v>
      </c>
      <c r="N324" s="12">
        <v>1237.07</v>
      </c>
      <c r="O324" s="26">
        <v>18930.72</v>
      </c>
    </row>
    <row r="325" spans="1:15" x14ac:dyDescent="0.25">
      <c r="A325" s="27" t="s">
        <v>598</v>
      </c>
      <c r="B325" s="27" t="s">
        <v>599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26">
        <v>0</v>
      </c>
    </row>
    <row r="326" spans="1:15" x14ac:dyDescent="0.25">
      <c r="A326" s="27" t="s">
        <v>600</v>
      </c>
      <c r="B326" s="27" t="s">
        <v>601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26">
        <v>0</v>
      </c>
    </row>
    <row r="327" spans="1:15" x14ac:dyDescent="0.25">
      <c r="A327" s="24" t="s">
        <v>602</v>
      </c>
      <c r="B327" s="24" t="s">
        <v>603</v>
      </c>
      <c r="C327" s="28">
        <v>875</v>
      </c>
      <c r="D327" s="28">
        <v>800</v>
      </c>
      <c r="E327" s="28">
        <v>990</v>
      </c>
      <c r="F327" s="28">
        <v>915</v>
      </c>
      <c r="G327" s="28">
        <v>875</v>
      </c>
      <c r="H327" s="28">
        <v>575</v>
      </c>
      <c r="I327" s="28">
        <v>500</v>
      </c>
      <c r="J327" s="28">
        <v>635</v>
      </c>
      <c r="K327" s="28">
        <v>575</v>
      </c>
      <c r="L327" s="28">
        <v>755</v>
      </c>
      <c r="M327" s="28">
        <v>575</v>
      </c>
      <c r="N327" s="28">
        <v>875</v>
      </c>
      <c r="O327" s="28">
        <v>8945</v>
      </c>
    </row>
    <row r="328" spans="1:15" x14ac:dyDescent="0.25">
      <c r="A328" s="27" t="s">
        <v>604</v>
      </c>
      <c r="B328" s="27" t="s">
        <v>605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26">
        <v>0</v>
      </c>
    </row>
    <row r="329" spans="1:15" x14ac:dyDescent="0.25">
      <c r="A329" s="27" t="s">
        <v>606</v>
      </c>
      <c r="B329" s="27" t="s">
        <v>607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26">
        <v>0</v>
      </c>
    </row>
    <row r="330" spans="1:15" x14ac:dyDescent="0.25">
      <c r="A330" s="27" t="s">
        <v>608</v>
      </c>
      <c r="B330" s="27" t="s">
        <v>609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26">
        <v>0</v>
      </c>
    </row>
    <row r="331" spans="1:15" x14ac:dyDescent="0.25">
      <c r="A331" s="27" t="s">
        <v>610</v>
      </c>
      <c r="B331" s="27" t="s">
        <v>611</v>
      </c>
      <c r="C331" s="12">
        <v>875</v>
      </c>
      <c r="D331" s="12">
        <v>800</v>
      </c>
      <c r="E331" s="12">
        <v>990</v>
      </c>
      <c r="F331" s="12">
        <v>915</v>
      </c>
      <c r="G331" s="12">
        <v>875</v>
      </c>
      <c r="H331" s="12">
        <v>575</v>
      </c>
      <c r="I331" s="12">
        <v>500</v>
      </c>
      <c r="J331" s="12">
        <v>635</v>
      </c>
      <c r="K331" s="12">
        <v>575</v>
      </c>
      <c r="L331" s="12">
        <v>755</v>
      </c>
      <c r="M331" s="12">
        <v>575</v>
      </c>
      <c r="N331" s="12">
        <v>875</v>
      </c>
      <c r="O331" s="26">
        <v>8945</v>
      </c>
    </row>
    <row r="332" spans="1:15" x14ac:dyDescent="0.25">
      <c r="A332" s="24" t="s">
        <v>612</v>
      </c>
      <c r="B332" s="24" t="s">
        <v>613</v>
      </c>
      <c r="C332" s="28">
        <v>-7170.1299999999992</v>
      </c>
      <c r="D332" s="28">
        <v>-3208.6300000000006</v>
      </c>
      <c r="E332" s="28">
        <v>-12875.73</v>
      </c>
      <c r="F332" s="28">
        <v>-67383.539999999994</v>
      </c>
      <c r="G332" s="28">
        <v>-44502.93</v>
      </c>
      <c r="H332" s="28">
        <v>-41718.089999999997</v>
      </c>
      <c r="I332" s="28">
        <v>-22191.91</v>
      </c>
      <c r="J332" s="28">
        <v>-50369.18</v>
      </c>
      <c r="K332" s="28">
        <v>-11.630000000000109</v>
      </c>
      <c r="L332" s="28">
        <v>-30517.97</v>
      </c>
      <c r="M332" s="28">
        <v>-12659.56</v>
      </c>
      <c r="N332" s="28">
        <v>-3078.6</v>
      </c>
      <c r="O332" s="28">
        <v>-295687.89999999991</v>
      </c>
    </row>
    <row r="333" spans="1:15" x14ac:dyDescent="0.25">
      <c r="A333" s="24" t="s">
        <v>614</v>
      </c>
      <c r="B333" s="24" t="s">
        <v>615</v>
      </c>
      <c r="C333" s="26">
        <v>4218.7199999999993</v>
      </c>
      <c r="D333" s="26">
        <v>2418.89</v>
      </c>
      <c r="E333" s="26">
        <v>2229.98</v>
      </c>
      <c r="F333" s="26">
        <v>3084.1</v>
      </c>
      <c r="G333" s="26">
        <v>4644.43</v>
      </c>
      <c r="H333" s="26">
        <v>4562.5200000000004</v>
      </c>
      <c r="I333" s="26">
        <v>3124.11</v>
      </c>
      <c r="J333" s="26">
        <v>2936.08</v>
      </c>
      <c r="K333" s="26">
        <v>2320.96</v>
      </c>
      <c r="L333" s="26">
        <v>2003.58</v>
      </c>
      <c r="M333" s="26">
        <v>1088.19</v>
      </c>
      <c r="N333" s="26">
        <v>330.57</v>
      </c>
      <c r="O333" s="26">
        <v>32962.130000000005</v>
      </c>
    </row>
    <row r="334" spans="1:15" x14ac:dyDescent="0.25">
      <c r="A334" s="27" t="s">
        <v>616</v>
      </c>
      <c r="B334" s="27" t="s">
        <v>617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26">
        <v>0</v>
      </c>
    </row>
    <row r="335" spans="1:15" x14ac:dyDescent="0.25">
      <c r="A335" s="27" t="s">
        <v>618</v>
      </c>
      <c r="B335" s="27" t="s">
        <v>619</v>
      </c>
      <c r="C335" s="12">
        <v>79.48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0.06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26">
        <v>79.540000000000006</v>
      </c>
    </row>
    <row r="336" spans="1:15" x14ac:dyDescent="0.25">
      <c r="A336" s="27" t="s">
        <v>620</v>
      </c>
      <c r="B336" s="27" t="s">
        <v>621</v>
      </c>
      <c r="C336" s="12">
        <v>4139.24</v>
      </c>
      <c r="D336" s="12">
        <v>2418.89</v>
      </c>
      <c r="E336" s="12">
        <v>2229.98</v>
      </c>
      <c r="F336" s="12">
        <v>3084.1</v>
      </c>
      <c r="G336" s="12">
        <v>4644.43</v>
      </c>
      <c r="H336" s="12">
        <v>4562.5200000000004</v>
      </c>
      <c r="I336" s="12">
        <v>3124.05</v>
      </c>
      <c r="J336" s="12">
        <v>2936.08</v>
      </c>
      <c r="K336" s="12">
        <v>2320.96</v>
      </c>
      <c r="L336" s="12">
        <v>2003.58</v>
      </c>
      <c r="M336" s="12">
        <v>1088.19</v>
      </c>
      <c r="N336" s="12">
        <v>330.57</v>
      </c>
      <c r="O336" s="26">
        <v>32882.590000000004</v>
      </c>
    </row>
    <row r="337" spans="1:15" x14ac:dyDescent="0.25">
      <c r="A337" s="27" t="s">
        <v>622</v>
      </c>
      <c r="B337" s="27" t="s">
        <v>623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26">
        <v>0</v>
      </c>
    </row>
    <row r="338" spans="1:15" x14ac:dyDescent="0.25">
      <c r="A338" s="27" t="s">
        <v>624</v>
      </c>
      <c r="B338" s="27" t="s">
        <v>625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26">
        <v>0</v>
      </c>
    </row>
    <row r="339" spans="1:15" x14ac:dyDescent="0.25">
      <c r="A339" s="24" t="s">
        <v>626</v>
      </c>
      <c r="B339" s="24" t="s">
        <v>627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26">
        <v>0</v>
      </c>
    </row>
    <row r="340" spans="1:15" x14ac:dyDescent="0.25">
      <c r="A340" s="24" t="s">
        <v>628</v>
      </c>
      <c r="B340" s="24" t="s">
        <v>629</v>
      </c>
      <c r="C340" s="28">
        <v>11388.849999999999</v>
      </c>
      <c r="D340" s="28">
        <v>5627.52</v>
      </c>
      <c r="E340" s="28">
        <v>15105.71</v>
      </c>
      <c r="F340" s="28">
        <v>70467.64</v>
      </c>
      <c r="G340" s="28">
        <v>49147.360000000001</v>
      </c>
      <c r="H340" s="28">
        <v>46280.61</v>
      </c>
      <c r="I340" s="28">
        <v>25316.02</v>
      </c>
      <c r="J340" s="28">
        <v>53305.26</v>
      </c>
      <c r="K340" s="28">
        <v>2332.59</v>
      </c>
      <c r="L340" s="28">
        <v>32521.55</v>
      </c>
      <c r="M340" s="28">
        <v>13747.75</v>
      </c>
      <c r="N340" s="28">
        <v>3409.17</v>
      </c>
      <c r="O340" s="28">
        <v>328650.02999999991</v>
      </c>
    </row>
    <row r="341" spans="1:15" x14ac:dyDescent="0.25">
      <c r="A341" s="27" t="s">
        <v>630</v>
      </c>
      <c r="B341" s="27" t="s">
        <v>617</v>
      </c>
      <c r="C341" s="12">
        <v>10865.05</v>
      </c>
      <c r="D341" s="12">
        <v>5106.8</v>
      </c>
      <c r="E341" s="12">
        <v>14547.56</v>
      </c>
      <c r="F341" s="12">
        <v>69928.89</v>
      </c>
      <c r="G341" s="12">
        <v>48579.93</v>
      </c>
      <c r="H341" s="12">
        <v>45768.71</v>
      </c>
      <c r="I341" s="12">
        <v>24776.12</v>
      </c>
      <c r="J341" s="12">
        <v>52740.86</v>
      </c>
      <c r="K341" s="12">
        <v>1745.54</v>
      </c>
      <c r="L341" s="12">
        <v>31356.95</v>
      </c>
      <c r="M341" s="12">
        <v>12335.97</v>
      </c>
      <c r="N341" s="12">
        <v>2206.04</v>
      </c>
      <c r="O341" s="26">
        <v>319958.41999999993</v>
      </c>
    </row>
    <row r="342" spans="1:15" x14ac:dyDescent="0.25">
      <c r="A342" s="27" t="s">
        <v>631</v>
      </c>
      <c r="B342" s="27" t="s">
        <v>632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26">
        <v>0</v>
      </c>
    </row>
    <row r="343" spans="1:15" x14ac:dyDescent="0.25">
      <c r="A343" s="27" t="s">
        <v>633</v>
      </c>
      <c r="B343" s="27" t="s">
        <v>634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26">
        <v>0</v>
      </c>
    </row>
    <row r="344" spans="1:15" x14ac:dyDescent="0.25">
      <c r="A344" s="27" t="s">
        <v>635</v>
      </c>
      <c r="B344" s="27" t="s">
        <v>636</v>
      </c>
      <c r="C344" s="12">
        <v>523.79999999999995</v>
      </c>
      <c r="D344" s="12">
        <v>520.72</v>
      </c>
      <c r="E344" s="12">
        <v>558.15</v>
      </c>
      <c r="F344" s="12">
        <v>538.75</v>
      </c>
      <c r="G344" s="12">
        <v>567.42999999999995</v>
      </c>
      <c r="H344" s="12">
        <v>511.9</v>
      </c>
      <c r="I344" s="12">
        <v>539.9</v>
      </c>
      <c r="J344" s="12">
        <v>564.4</v>
      </c>
      <c r="K344" s="12">
        <v>587.04999999999995</v>
      </c>
      <c r="L344" s="12">
        <v>1164.5999999999999</v>
      </c>
      <c r="M344" s="12">
        <v>1411.78</v>
      </c>
      <c r="N344" s="12">
        <v>1203.1300000000001</v>
      </c>
      <c r="O344" s="26">
        <v>8691.61</v>
      </c>
    </row>
    <row r="345" spans="1:15" x14ac:dyDescent="0.25">
      <c r="A345" s="27" t="s">
        <v>637</v>
      </c>
      <c r="B345" s="27" t="s">
        <v>638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26">
        <v>0</v>
      </c>
    </row>
    <row r="346" spans="1:15" x14ac:dyDescent="0.25">
      <c r="A346" s="27" t="s">
        <v>639</v>
      </c>
      <c r="B346" s="27" t="s">
        <v>640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26">
        <v>0</v>
      </c>
    </row>
    <row r="347" spans="1:15" x14ac:dyDescent="0.25">
      <c r="A347" s="24" t="s">
        <v>641</v>
      </c>
      <c r="B347" s="24" t="s">
        <v>642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26">
        <v>0</v>
      </c>
    </row>
    <row r="348" spans="1:15" x14ac:dyDescent="0.25">
      <c r="A348" s="24" t="s">
        <v>643</v>
      </c>
      <c r="B348" s="24" t="s">
        <v>644</v>
      </c>
      <c r="C348" s="28">
        <v>0</v>
      </c>
      <c r="D348" s="28">
        <v>0</v>
      </c>
      <c r="E348" s="28">
        <v>0</v>
      </c>
      <c r="F348" s="28">
        <v>0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</row>
    <row r="349" spans="1:15" x14ac:dyDescent="0.25">
      <c r="A349" s="27" t="s">
        <v>645</v>
      </c>
      <c r="B349" s="27" t="s">
        <v>646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26">
        <v>0</v>
      </c>
    </row>
    <row r="350" spans="1:15" x14ac:dyDescent="0.25">
      <c r="A350" s="27" t="s">
        <v>647</v>
      </c>
      <c r="B350" s="27" t="s">
        <v>648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26">
        <v>0</v>
      </c>
    </row>
    <row r="351" spans="1:15" x14ac:dyDescent="0.25">
      <c r="A351" s="24" t="s">
        <v>649</v>
      </c>
      <c r="B351" s="24" t="s">
        <v>650</v>
      </c>
      <c r="C351" s="28">
        <v>0</v>
      </c>
      <c r="D351" s="28">
        <v>0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</row>
    <row r="352" spans="1:15" x14ac:dyDescent="0.25">
      <c r="A352" s="27" t="s">
        <v>651</v>
      </c>
      <c r="B352" s="27" t="s">
        <v>652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26">
        <v>0</v>
      </c>
    </row>
    <row r="353" spans="1:15" x14ac:dyDescent="0.25">
      <c r="A353" s="27" t="s">
        <v>653</v>
      </c>
      <c r="B353" s="27" t="s">
        <v>654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26">
        <v>0</v>
      </c>
    </row>
    <row r="354" spans="1:15" x14ac:dyDescent="0.25">
      <c r="A354" s="27" t="s">
        <v>655</v>
      </c>
      <c r="B354" s="27" t="s">
        <v>656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26">
        <v>0</v>
      </c>
    </row>
    <row r="355" spans="1:15" x14ac:dyDescent="0.25">
      <c r="A355" s="24" t="s">
        <v>657</v>
      </c>
      <c r="B355" s="24" t="s">
        <v>658</v>
      </c>
      <c r="C355" s="28">
        <v>29234.25</v>
      </c>
      <c r="D355" s="28">
        <v>0</v>
      </c>
      <c r="E355" s="28">
        <v>147370.48000000001</v>
      </c>
      <c r="F355" s="28">
        <v>0</v>
      </c>
      <c r="G355" s="28">
        <v>0</v>
      </c>
      <c r="H355" s="28">
        <v>0</v>
      </c>
      <c r="I355" s="28">
        <v>0</v>
      </c>
      <c r="J355" s="28">
        <v>302069.14</v>
      </c>
      <c r="K355" s="28">
        <v>151034.57</v>
      </c>
      <c r="L355" s="28">
        <v>151034.57999999999</v>
      </c>
      <c r="M355" s="28">
        <v>0</v>
      </c>
      <c r="N355" s="28">
        <v>0</v>
      </c>
      <c r="O355" s="28">
        <v>780743.0199999999</v>
      </c>
    </row>
    <row r="356" spans="1:15" x14ac:dyDescent="0.25">
      <c r="A356" s="27" t="s">
        <v>659</v>
      </c>
      <c r="B356" s="27" t="s">
        <v>660</v>
      </c>
      <c r="C356" s="12">
        <v>29234.25</v>
      </c>
      <c r="D356" s="12">
        <v>0</v>
      </c>
      <c r="E356" s="12">
        <v>147370.48000000001</v>
      </c>
      <c r="F356" s="12">
        <v>0</v>
      </c>
      <c r="G356" s="12">
        <v>0</v>
      </c>
      <c r="H356" s="12">
        <v>0</v>
      </c>
      <c r="I356" s="12">
        <v>0</v>
      </c>
      <c r="J356" s="12">
        <v>302069.14</v>
      </c>
      <c r="K356" s="12">
        <v>151034.57</v>
      </c>
      <c r="L356" s="12">
        <v>151034.57999999999</v>
      </c>
      <c r="M356" s="12">
        <v>0</v>
      </c>
      <c r="N356" s="12">
        <v>0</v>
      </c>
      <c r="O356" s="26">
        <v>780743.0199999999</v>
      </c>
    </row>
    <row r="357" spans="1:15" x14ac:dyDescent="0.25">
      <c r="A357" s="27" t="s">
        <v>661</v>
      </c>
      <c r="B357" s="27" t="s">
        <v>662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26">
        <v>0</v>
      </c>
    </row>
    <row r="358" spans="1:15" x14ac:dyDescent="0.25">
      <c r="A358" s="24" t="s">
        <v>663</v>
      </c>
      <c r="B358" s="24" t="s">
        <v>664</v>
      </c>
      <c r="C358" s="28">
        <v>30983.21</v>
      </c>
      <c r="D358" s="28">
        <v>2927.13</v>
      </c>
      <c r="E358" s="28">
        <v>55919.47</v>
      </c>
      <c r="F358" s="28">
        <v>13920.59</v>
      </c>
      <c r="G358" s="28">
        <v>9796.73</v>
      </c>
      <c r="H358" s="28">
        <v>10899.64</v>
      </c>
      <c r="I358" s="28">
        <v>14073.79</v>
      </c>
      <c r="J358" s="28">
        <v>78329.38</v>
      </c>
      <c r="K358" s="28">
        <v>13448.96</v>
      </c>
      <c r="L358" s="28">
        <v>42374.720000000001</v>
      </c>
      <c r="M358" s="28">
        <v>1260.4299999999998</v>
      </c>
      <c r="N358" s="28">
        <v>24801.14</v>
      </c>
      <c r="O358" s="28">
        <v>298735.19</v>
      </c>
    </row>
    <row r="359" spans="1:15" x14ac:dyDescent="0.25">
      <c r="A359" s="27" t="s">
        <v>665</v>
      </c>
      <c r="B359" s="27" t="s">
        <v>666</v>
      </c>
      <c r="C359" s="12">
        <v>8887.69</v>
      </c>
      <c r="D359" s="12">
        <v>1327.67</v>
      </c>
      <c r="E359" s="12">
        <v>15607.04</v>
      </c>
      <c r="F359" s="12">
        <v>4289.9799999999996</v>
      </c>
      <c r="G359" s="12">
        <v>3178.76</v>
      </c>
      <c r="H359" s="12">
        <v>3475.95</v>
      </c>
      <c r="I359" s="12">
        <v>4331.26</v>
      </c>
      <c r="J359" s="12">
        <v>21645.64</v>
      </c>
      <c r="K359" s="12">
        <v>4162.8900000000003</v>
      </c>
      <c r="L359" s="12">
        <v>11957.26</v>
      </c>
      <c r="M359" s="12">
        <v>878.56</v>
      </c>
      <c r="N359" s="12">
        <v>7221.86</v>
      </c>
      <c r="O359" s="26">
        <v>86964.56</v>
      </c>
    </row>
    <row r="360" spans="1:15" x14ac:dyDescent="0.25">
      <c r="A360" s="27" t="s">
        <v>667</v>
      </c>
      <c r="B360" s="27" t="s">
        <v>668</v>
      </c>
      <c r="C360" s="12">
        <v>22095.52</v>
      </c>
      <c r="D360" s="12">
        <v>1599.46</v>
      </c>
      <c r="E360" s="12">
        <v>40312.43</v>
      </c>
      <c r="F360" s="12">
        <v>9630.61</v>
      </c>
      <c r="G360" s="12">
        <v>6617.97</v>
      </c>
      <c r="H360" s="12">
        <v>7423.69</v>
      </c>
      <c r="I360" s="12">
        <v>9742.5300000000007</v>
      </c>
      <c r="J360" s="12">
        <v>56683.74</v>
      </c>
      <c r="K360" s="12">
        <v>9286.07</v>
      </c>
      <c r="L360" s="12">
        <v>30417.46</v>
      </c>
      <c r="M360" s="12">
        <v>381.87</v>
      </c>
      <c r="N360" s="12">
        <v>17579.28</v>
      </c>
      <c r="O360" s="26">
        <v>211770.63</v>
      </c>
    </row>
    <row r="361" spans="1:15" x14ac:dyDescent="0.25">
      <c r="A361" s="24" t="s">
        <v>669</v>
      </c>
      <c r="B361" s="24" t="s">
        <v>670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26">
        <v>0</v>
      </c>
    </row>
  </sheetData>
  <mergeCells count="2">
    <mergeCell ref="A2:B2"/>
    <mergeCell ref="C2:O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topLeftCell="E293" workbookViewId="0">
      <selection activeCell="Q314" sqref="Q314"/>
    </sheetView>
  </sheetViews>
  <sheetFormatPr defaultRowHeight="15" x14ac:dyDescent="0.25"/>
  <cols>
    <col min="1" max="1" width="15.28515625" customWidth="1"/>
    <col min="2" max="2" width="66.7109375" customWidth="1"/>
    <col min="3" max="15" width="13.7109375" customWidth="1"/>
    <col min="16" max="16" width="13" customWidth="1"/>
    <col min="17" max="17" width="10.5703125" bestFit="1" customWidth="1"/>
    <col min="18" max="18" width="14" bestFit="1" customWidth="1"/>
    <col min="19" max="19" width="64.5703125" bestFit="1" customWidth="1"/>
    <col min="20" max="20" width="11.7109375" bestFit="1" customWidth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x14ac:dyDescent="0.25">
      <c r="A2" s="379" t="s">
        <v>0</v>
      </c>
      <c r="B2" s="380"/>
      <c r="C2" s="381" t="s">
        <v>1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7" ht="39" x14ac:dyDescent="0.25">
      <c r="A3" s="20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2" t="s">
        <v>16</v>
      </c>
    </row>
    <row r="4" spans="1:17" x14ac:dyDescent="0.25">
      <c r="A4" s="23">
        <v>1</v>
      </c>
      <c r="B4" s="24" t="s">
        <v>17</v>
      </c>
      <c r="C4" s="25">
        <v>2463669.17</v>
      </c>
      <c r="D4" s="25">
        <v>2534909.4699999997</v>
      </c>
      <c r="E4" s="25">
        <v>2350255.0399999996</v>
      </c>
      <c r="F4" s="25">
        <v>2277078.3099999996</v>
      </c>
      <c r="G4" s="25">
        <v>2191094.7999999998</v>
      </c>
      <c r="H4" s="25">
        <v>2216157.35</v>
      </c>
      <c r="I4" s="25">
        <v>2337690.2799999998</v>
      </c>
      <c r="J4" s="25">
        <v>2269118.9199999995</v>
      </c>
      <c r="K4" s="25">
        <v>2287327.0599999996</v>
      </c>
      <c r="L4" s="25">
        <v>2246206.54</v>
      </c>
      <c r="M4" s="25">
        <v>2106759.7299999995</v>
      </c>
      <c r="N4" s="25">
        <v>1983208.24</v>
      </c>
      <c r="O4" s="25">
        <v>27263474.909999993</v>
      </c>
      <c r="Q4" s="70"/>
    </row>
    <row r="5" spans="1:17" x14ac:dyDescent="0.25">
      <c r="A5" s="24" t="s">
        <v>18</v>
      </c>
      <c r="B5" s="24" t="s">
        <v>19</v>
      </c>
      <c r="C5" s="26">
        <v>1887274.14</v>
      </c>
      <c r="D5" s="26">
        <v>1964553.72</v>
      </c>
      <c r="E5" s="26">
        <v>1784736.9899999998</v>
      </c>
      <c r="F5" s="26">
        <v>1717619.7299999997</v>
      </c>
      <c r="G5" s="26">
        <v>1634909.72</v>
      </c>
      <c r="H5" s="26">
        <v>1666078.37</v>
      </c>
      <c r="I5" s="26">
        <v>1790734.52</v>
      </c>
      <c r="J5" s="26">
        <v>1723152.7799999998</v>
      </c>
      <c r="K5" s="26">
        <v>1744185.3399999999</v>
      </c>
      <c r="L5" s="26">
        <v>1678892.28</v>
      </c>
      <c r="M5" s="26">
        <v>1545899.8499999999</v>
      </c>
      <c r="N5" s="26">
        <v>1448578.03</v>
      </c>
      <c r="O5" s="25">
        <v>20586615.469999999</v>
      </c>
    </row>
    <row r="6" spans="1:17" x14ac:dyDescent="0.25">
      <c r="A6" s="24" t="s">
        <v>20</v>
      </c>
      <c r="B6" s="24" t="s">
        <v>21</v>
      </c>
      <c r="C6" s="26">
        <v>1511588.14</v>
      </c>
      <c r="D6" s="26">
        <v>1564909.54</v>
      </c>
      <c r="E6" s="26">
        <v>1386683.9899999998</v>
      </c>
      <c r="F6" s="26">
        <v>1305499.0099999998</v>
      </c>
      <c r="G6" s="26">
        <v>1218867.04</v>
      </c>
      <c r="H6" s="26">
        <v>1236182.57</v>
      </c>
      <c r="I6" s="26">
        <v>1216681.3999999999</v>
      </c>
      <c r="J6" s="26">
        <v>1138376.94</v>
      </c>
      <c r="K6" s="26">
        <v>1180582.3399999999</v>
      </c>
      <c r="L6" s="26">
        <v>1118666.67</v>
      </c>
      <c r="M6" s="26">
        <v>948029.97</v>
      </c>
      <c r="N6" s="26">
        <v>953294.4</v>
      </c>
      <c r="O6" s="25">
        <v>14779362.01</v>
      </c>
    </row>
    <row r="7" spans="1:17" x14ac:dyDescent="0.25">
      <c r="A7" s="27" t="s">
        <v>672</v>
      </c>
      <c r="B7" s="27" t="s">
        <v>23</v>
      </c>
      <c r="C7" s="12">
        <v>1290166.96</v>
      </c>
      <c r="D7" s="12">
        <v>1320835.2</v>
      </c>
      <c r="E7" s="12">
        <v>1193611.21</v>
      </c>
      <c r="F7" s="12">
        <v>1103168.21</v>
      </c>
      <c r="G7" s="12">
        <v>980408.78</v>
      </c>
      <c r="H7" s="12">
        <v>991324.18</v>
      </c>
      <c r="I7" s="12">
        <v>1045794.2</v>
      </c>
      <c r="J7" s="12">
        <v>865410.37</v>
      </c>
      <c r="K7" s="12">
        <v>881060.72</v>
      </c>
      <c r="L7" s="12">
        <v>768080.15</v>
      </c>
      <c r="M7" s="12">
        <v>716237.32</v>
      </c>
      <c r="N7" s="12">
        <v>716894.45</v>
      </c>
      <c r="O7" s="25">
        <v>11872991.75</v>
      </c>
    </row>
    <row r="8" spans="1:17" x14ac:dyDescent="0.25">
      <c r="A8" s="27" t="s">
        <v>24</v>
      </c>
      <c r="B8" s="27" t="s">
        <v>25</v>
      </c>
      <c r="C8" s="12">
        <v>11249.9</v>
      </c>
      <c r="D8" s="12">
        <v>105436.46</v>
      </c>
      <c r="E8" s="12">
        <v>109565.16</v>
      </c>
      <c r="F8" s="12">
        <v>48.4</v>
      </c>
      <c r="G8" s="12">
        <v>81881.59</v>
      </c>
      <c r="H8" s="12">
        <v>170680.03</v>
      </c>
      <c r="I8" s="12">
        <v>78528.2</v>
      </c>
      <c r="J8" s="12">
        <v>155869.01</v>
      </c>
      <c r="K8" s="12">
        <v>108020.86</v>
      </c>
      <c r="L8" s="12">
        <v>254043.83</v>
      </c>
      <c r="M8" s="12">
        <v>118795.99</v>
      </c>
      <c r="N8" s="12">
        <v>67309.53</v>
      </c>
      <c r="O8" s="25">
        <v>1261428.96</v>
      </c>
    </row>
    <row r="9" spans="1:17" x14ac:dyDescent="0.25">
      <c r="A9" s="27" t="s">
        <v>26</v>
      </c>
      <c r="B9" s="27" t="s">
        <v>27</v>
      </c>
      <c r="C9" s="12">
        <v>210171.28</v>
      </c>
      <c r="D9" s="12">
        <v>138637.88</v>
      </c>
      <c r="E9" s="12">
        <v>83507.62</v>
      </c>
      <c r="F9" s="12">
        <v>202282.4</v>
      </c>
      <c r="G9" s="12">
        <v>156576.67000000001</v>
      </c>
      <c r="H9" s="12">
        <v>74178.36</v>
      </c>
      <c r="I9" s="12">
        <v>92359</v>
      </c>
      <c r="J9" s="12">
        <v>117097.56</v>
      </c>
      <c r="K9" s="12">
        <v>191500.76</v>
      </c>
      <c r="L9" s="12">
        <v>96542.69</v>
      </c>
      <c r="M9" s="12">
        <v>112996.66</v>
      </c>
      <c r="N9" s="12">
        <v>169090.42</v>
      </c>
      <c r="O9" s="25">
        <v>1644941.2999999998</v>
      </c>
    </row>
    <row r="10" spans="1:17" x14ac:dyDescent="0.25">
      <c r="A10" s="24" t="s">
        <v>28</v>
      </c>
      <c r="B10" s="24" t="s">
        <v>29</v>
      </c>
      <c r="C10" s="28">
        <v>375686</v>
      </c>
      <c r="D10" s="28">
        <v>399644.18</v>
      </c>
      <c r="E10" s="28">
        <v>398052.99999999994</v>
      </c>
      <c r="F10" s="28">
        <v>412120.72000000003</v>
      </c>
      <c r="G10" s="28">
        <v>416042.68</v>
      </c>
      <c r="H10" s="28">
        <v>429895.80000000005</v>
      </c>
      <c r="I10" s="28">
        <v>573520.05000000005</v>
      </c>
      <c r="J10" s="28">
        <v>584311.61</v>
      </c>
      <c r="K10" s="28">
        <v>563182.39999999991</v>
      </c>
      <c r="L10" s="28">
        <v>559850.28</v>
      </c>
      <c r="M10" s="28">
        <v>597538.35</v>
      </c>
      <c r="N10" s="28">
        <v>494270.38</v>
      </c>
      <c r="O10" s="25">
        <v>5804115.4499999993</v>
      </c>
    </row>
    <row r="11" spans="1:17" x14ac:dyDescent="0.25">
      <c r="A11" s="27" t="s">
        <v>30</v>
      </c>
      <c r="B11" s="27" t="s">
        <v>31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5">
        <v>0</v>
      </c>
    </row>
    <row r="12" spans="1:17" x14ac:dyDescent="0.25">
      <c r="A12" s="27" t="s">
        <v>32</v>
      </c>
      <c r="B12" s="27" t="s">
        <v>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25">
        <v>0</v>
      </c>
    </row>
    <row r="13" spans="1:17" x14ac:dyDescent="0.25">
      <c r="A13" s="27" t="s">
        <v>34</v>
      </c>
      <c r="B13" s="27" t="s">
        <v>35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25">
        <v>0</v>
      </c>
    </row>
    <row r="14" spans="1:17" x14ac:dyDescent="0.25">
      <c r="A14" s="27" t="s">
        <v>36</v>
      </c>
      <c r="B14" s="27" t="s">
        <v>37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25">
        <v>0</v>
      </c>
    </row>
    <row r="15" spans="1:17" x14ac:dyDescent="0.25">
      <c r="A15" s="27" t="s">
        <v>38</v>
      </c>
      <c r="B15" s="27" t="s">
        <v>39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25">
        <v>0</v>
      </c>
    </row>
    <row r="16" spans="1:17" x14ac:dyDescent="0.25">
      <c r="A16" s="27" t="s">
        <v>40</v>
      </c>
      <c r="B16" s="27" t="s">
        <v>41</v>
      </c>
      <c r="C16" s="26">
        <v>375686</v>
      </c>
      <c r="D16" s="26">
        <v>399644.18</v>
      </c>
      <c r="E16" s="26">
        <v>398052.99999999994</v>
      </c>
      <c r="F16" s="26">
        <v>412120.72000000003</v>
      </c>
      <c r="G16" s="26">
        <v>416042.68</v>
      </c>
      <c r="H16" s="26">
        <v>429895.80000000005</v>
      </c>
      <c r="I16" s="26">
        <v>473520.05</v>
      </c>
      <c r="J16" s="26">
        <v>484311.61</v>
      </c>
      <c r="K16" s="26">
        <v>488785.76999999996</v>
      </c>
      <c r="L16" s="26">
        <v>485453.65</v>
      </c>
      <c r="M16" s="26">
        <v>523141.72</v>
      </c>
      <c r="N16" s="26">
        <v>419873.75</v>
      </c>
      <c r="O16" s="25">
        <v>5306528.93</v>
      </c>
    </row>
    <row r="17" spans="1:15" x14ac:dyDescent="0.25">
      <c r="A17" s="27" t="s">
        <v>42</v>
      </c>
      <c r="B17" s="27" t="s">
        <v>43</v>
      </c>
      <c r="C17" s="12">
        <v>357212.37</v>
      </c>
      <c r="D17" s="12">
        <v>373730.39</v>
      </c>
      <c r="E17" s="12">
        <v>376570.16</v>
      </c>
      <c r="F17" s="12">
        <v>389201.22000000003</v>
      </c>
      <c r="G17" s="12">
        <v>393163.13</v>
      </c>
      <c r="H17" s="12">
        <v>397378.39</v>
      </c>
      <c r="I17" s="12">
        <v>404405.59</v>
      </c>
      <c r="J17" s="12">
        <v>407648.48</v>
      </c>
      <c r="K17" s="12">
        <v>412112.51</v>
      </c>
      <c r="L17" s="12">
        <v>413087.09</v>
      </c>
      <c r="M17" s="12">
        <v>422320.16000000003</v>
      </c>
      <c r="N17" s="12">
        <v>386788.14</v>
      </c>
      <c r="O17" s="25">
        <v>4733617.63</v>
      </c>
    </row>
    <row r="18" spans="1:15" x14ac:dyDescent="0.25">
      <c r="A18" s="27" t="s">
        <v>44</v>
      </c>
      <c r="B18" s="27" t="s">
        <v>45</v>
      </c>
      <c r="C18" s="12">
        <v>18348.669999999998</v>
      </c>
      <c r="D18" s="12">
        <v>25757.85</v>
      </c>
      <c r="E18" s="12">
        <v>21191.73</v>
      </c>
      <c r="F18" s="12">
        <v>22439.71</v>
      </c>
      <c r="G18" s="12">
        <v>22114.68</v>
      </c>
      <c r="H18" s="12">
        <v>31750.76</v>
      </c>
      <c r="I18" s="12">
        <v>68324.11</v>
      </c>
      <c r="J18" s="12">
        <v>75738.83</v>
      </c>
      <c r="K18" s="12">
        <v>75595.97</v>
      </c>
      <c r="L18" s="12">
        <v>71146.92</v>
      </c>
      <c r="M18" s="12">
        <v>99079.209999999992</v>
      </c>
      <c r="N18" s="12">
        <v>19349.63</v>
      </c>
      <c r="O18" s="25">
        <v>550838.07000000007</v>
      </c>
    </row>
    <row r="19" spans="1:15" x14ac:dyDescent="0.25">
      <c r="A19" s="27" t="s">
        <v>46</v>
      </c>
      <c r="B19" s="27" t="s">
        <v>47</v>
      </c>
      <c r="C19" s="12">
        <v>124.96</v>
      </c>
      <c r="D19" s="12">
        <v>155.94</v>
      </c>
      <c r="E19" s="12">
        <v>291.11</v>
      </c>
      <c r="F19" s="12">
        <v>479.79</v>
      </c>
      <c r="G19" s="12">
        <v>764.87</v>
      </c>
      <c r="H19" s="12">
        <v>766.65</v>
      </c>
      <c r="I19" s="12">
        <v>790.35</v>
      </c>
      <c r="J19" s="12">
        <v>924.3</v>
      </c>
      <c r="K19" s="12">
        <v>1077.29</v>
      </c>
      <c r="L19" s="12">
        <v>1219.6400000000001</v>
      </c>
      <c r="M19" s="12">
        <v>1742.35</v>
      </c>
      <c r="N19" s="12">
        <v>13735.98</v>
      </c>
      <c r="O19" s="25">
        <v>22073.23</v>
      </c>
    </row>
    <row r="20" spans="1:15" x14ac:dyDescent="0.25">
      <c r="A20" s="27" t="s">
        <v>48</v>
      </c>
      <c r="B20" s="27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25">
        <v>0</v>
      </c>
    </row>
    <row r="21" spans="1:15" x14ac:dyDescent="0.25">
      <c r="A21" s="27" t="s">
        <v>50</v>
      </c>
      <c r="B21" s="27" t="s">
        <v>51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25">
        <v>0</v>
      </c>
    </row>
    <row r="22" spans="1:15" x14ac:dyDescent="0.25">
      <c r="A22" s="27" t="s">
        <v>52</v>
      </c>
      <c r="B22" s="27" t="s">
        <v>53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5">
        <v>0</v>
      </c>
    </row>
    <row r="23" spans="1:15" x14ac:dyDescent="0.25">
      <c r="A23" s="27" t="s">
        <v>54</v>
      </c>
      <c r="B23" s="27" t="s">
        <v>55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25">
        <v>0</v>
      </c>
    </row>
    <row r="24" spans="1:15" x14ac:dyDescent="0.25">
      <c r="A24" s="27" t="s">
        <v>56</v>
      </c>
      <c r="B24" s="27" t="s">
        <v>57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100000</v>
      </c>
      <c r="J24" s="28">
        <v>100000</v>
      </c>
      <c r="K24" s="28">
        <v>74396.63</v>
      </c>
      <c r="L24" s="28">
        <v>74396.63</v>
      </c>
      <c r="M24" s="28">
        <v>74396.63</v>
      </c>
      <c r="N24" s="28">
        <v>74396.63</v>
      </c>
      <c r="O24" s="25">
        <v>497586.52</v>
      </c>
    </row>
    <row r="25" spans="1:15" x14ac:dyDescent="0.25">
      <c r="A25" s="27" t="s">
        <v>58</v>
      </c>
      <c r="B25" s="27" t="s">
        <v>57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100000</v>
      </c>
      <c r="J25" s="12">
        <v>100000</v>
      </c>
      <c r="K25" s="12">
        <v>74396.63</v>
      </c>
      <c r="L25" s="12">
        <v>74396.63</v>
      </c>
      <c r="M25" s="12">
        <v>74396.63</v>
      </c>
      <c r="N25" s="12">
        <v>74396.63</v>
      </c>
      <c r="O25" s="25">
        <v>497586.52</v>
      </c>
    </row>
    <row r="26" spans="1:15" x14ac:dyDescent="0.25">
      <c r="A26" s="27" t="s">
        <v>59</v>
      </c>
      <c r="B26" s="27" t="s">
        <v>60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5">
        <v>0</v>
      </c>
    </row>
    <row r="27" spans="1:15" x14ac:dyDescent="0.25">
      <c r="A27" s="27" t="s">
        <v>61</v>
      </c>
      <c r="B27" s="27" t="s">
        <v>62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5">
        <v>0</v>
      </c>
    </row>
    <row r="28" spans="1:15" x14ac:dyDescent="0.25">
      <c r="A28" s="27" t="s">
        <v>63</v>
      </c>
      <c r="B28" s="27" t="s">
        <v>64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5">
        <v>0</v>
      </c>
    </row>
    <row r="29" spans="1:15" x14ac:dyDescent="0.25">
      <c r="A29" s="27" t="s">
        <v>65</v>
      </c>
      <c r="B29" s="27" t="s">
        <v>66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25">
        <v>0</v>
      </c>
    </row>
    <row r="30" spans="1:15" x14ac:dyDescent="0.25">
      <c r="A30" s="27" t="s">
        <v>67</v>
      </c>
      <c r="B30" s="27" t="s">
        <v>68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5">
        <v>0</v>
      </c>
    </row>
    <row r="31" spans="1:15" x14ac:dyDescent="0.25">
      <c r="A31" s="27" t="s">
        <v>69</v>
      </c>
      <c r="B31" s="27" t="s">
        <v>70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25">
        <v>0</v>
      </c>
    </row>
    <row r="32" spans="1:15" x14ac:dyDescent="0.25">
      <c r="A32" s="27" t="s">
        <v>71</v>
      </c>
      <c r="B32" s="27" t="s">
        <v>72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5">
        <v>0</v>
      </c>
    </row>
    <row r="33" spans="1:15" x14ac:dyDescent="0.25">
      <c r="A33" s="27" t="s">
        <v>73</v>
      </c>
      <c r="B33" s="27" t="s">
        <v>64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25">
        <v>0</v>
      </c>
    </row>
    <row r="34" spans="1:15" x14ac:dyDescent="0.25">
      <c r="A34" s="27" t="s">
        <v>74</v>
      </c>
      <c r="B34" s="27" t="s">
        <v>66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25">
        <v>0</v>
      </c>
    </row>
    <row r="35" spans="1:15" x14ac:dyDescent="0.25">
      <c r="A35" s="27" t="s">
        <v>75</v>
      </c>
      <c r="B35" s="27" t="s">
        <v>68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25">
        <v>0</v>
      </c>
    </row>
    <row r="36" spans="1:15" x14ac:dyDescent="0.25">
      <c r="A36" s="27" t="s">
        <v>76</v>
      </c>
      <c r="B36" s="27" t="s">
        <v>70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25">
        <v>0</v>
      </c>
    </row>
    <row r="37" spans="1:15" x14ac:dyDescent="0.25">
      <c r="A37" s="27" t="s">
        <v>77</v>
      </c>
      <c r="B37" s="27" t="s">
        <v>78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25">
        <v>0</v>
      </c>
    </row>
    <row r="38" spans="1:15" x14ac:dyDescent="0.25">
      <c r="A38" s="27" t="s">
        <v>79</v>
      </c>
      <c r="B38" s="27" t="s">
        <v>80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5">
        <v>0</v>
      </c>
    </row>
    <row r="39" spans="1:15" x14ac:dyDescent="0.25">
      <c r="A39" s="27" t="s">
        <v>81</v>
      </c>
      <c r="B39" s="27" t="s">
        <v>82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25">
        <v>0</v>
      </c>
    </row>
    <row r="40" spans="1:15" x14ac:dyDescent="0.25">
      <c r="A40" s="27" t="s">
        <v>83</v>
      </c>
      <c r="B40" s="27" t="s">
        <v>84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25">
        <v>0</v>
      </c>
    </row>
    <row r="41" spans="1:15" x14ac:dyDescent="0.25">
      <c r="A41" s="24" t="s">
        <v>85</v>
      </c>
      <c r="B41" s="24" t="s">
        <v>86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533.07000000000005</v>
      </c>
      <c r="J41" s="28">
        <v>464.23</v>
      </c>
      <c r="K41" s="28">
        <v>420.6</v>
      </c>
      <c r="L41" s="28">
        <v>375.33</v>
      </c>
      <c r="M41" s="28">
        <v>331.53</v>
      </c>
      <c r="N41" s="28">
        <v>1013.25</v>
      </c>
      <c r="O41" s="25">
        <v>3138.01</v>
      </c>
    </row>
    <row r="42" spans="1:15" x14ac:dyDescent="0.25">
      <c r="A42" s="27" t="s">
        <v>87</v>
      </c>
      <c r="B42" s="27" t="s">
        <v>88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533.07000000000005</v>
      </c>
      <c r="J42" s="12">
        <v>464.23</v>
      </c>
      <c r="K42" s="12">
        <v>420.6</v>
      </c>
      <c r="L42" s="12">
        <v>375.33</v>
      </c>
      <c r="M42" s="12">
        <v>331.53</v>
      </c>
      <c r="N42" s="12">
        <v>1013.25</v>
      </c>
      <c r="O42" s="25">
        <v>3138.01</v>
      </c>
    </row>
    <row r="43" spans="1:15" x14ac:dyDescent="0.25">
      <c r="A43" s="24" t="s">
        <v>89</v>
      </c>
      <c r="B43" s="24" t="s">
        <v>90</v>
      </c>
      <c r="C43" s="28">
        <v>576395.0299999998</v>
      </c>
      <c r="D43" s="28">
        <v>570355.75</v>
      </c>
      <c r="E43" s="28">
        <v>565518.04999999981</v>
      </c>
      <c r="F43" s="28">
        <v>559458.57999999961</v>
      </c>
      <c r="G43" s="28">
        <v>556185.07999999961</v>
      </c>
      <c r="H43" s="28">
        <v>550078.98</v>
      </c>
      <c r="I43" s="28">
        <v>546955.75999999978</v>
      </c>
      <c r="J43" s="28">
        <v>545966.13999999966</v>
      </c>
      <c r="K43" s="28">
        <v>543141.71999999974</v>
      </c>
      <c r="L43" s="28">
        <v>567314.25999999978</v>
      </c>
      <c r="M43" s="28">
        <v>560859.87999999989</v>
      </c>
      <c r="N43" s="28">
        <v>534630.21</v>
      </c>
      <c r="O43" s="25">
        <v>6676859.4399999976</v>
      </c>
    </row>
    <row r="44" spans="1:15" x14ac:dyDescent="0.25">
      <c r="A44" s="24" t="s">
        <v>91</v>
      </c>
      <c r="B44" s="24" t="s">
        <v>92</v>
      </c>
      <c r="C44" s="28">
        <v>19776.29</v>
      </c>
      <c r="D44" s="28">
        <v>19776.29</v>
      </c>
      <c r="E44" s="28">
        <v>19776.29</v>
      </c>
      <c r="F44" s="28">
        <v>19776.29</v>
      </c>
      <c r="G44" s="28">
        <v>19776.29</v>
      </c>
      <c r="H44" s="28">
        <v>19776.29</v>
      </c>
      <c r="I44" s="28">
        <v>19776.29</v>
      </c>
      <c r="J44" s="28">
        <v>19776.29</v>
      </c>
      <c r="K44" s="28">
        <v>19776.29</v>
      </c>
      <c r="L44" s="28">
        <v>19776.29</v>
      </c>
      <c r="M44" s="28">
        <v>19776.29</v>
      </c>
      <c r="N44" s="28">
        <v>1</v>
      </c>
      <c r="O44" s="25">
        <v>217540.19000000006</v>
      </c>
    </row>
    <row r="45" spans="1:15" x14ac:dyDescent="0.25">
      <c r="A45" s="27" t="s">
        <v>93</v>
      </c>
      <c r="B45" s="27" t="s">
        <v>94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5">
        <v>0</v>
      </c>
    </row>
    <row r="46" spans="1:15" x14ac:dyDescent="0.25">
      <c r="A46" s="27" t="s">
        <v>95</v>
      </c>
      <c r="B46" s="27" t="s">
        <v>33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25">
        <v>0</v>
      </c>
    </row>
    <row r="47" spans="1:15" x14ac:dyDescent="0.25">
      <c r="A47" s="27" t="s">
        <v>96</v>
      </c>
      <c r="B47" s="27" t="s">
        <v>35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25">
        <v>0</v>
      </c>
    </row>
    <row r="48" spans="1:15" x14ac:dyDescent="0.25">
      <c r="A48" s="27" t="s">
        <v>97</v>
      </c>
      <c r="B48" s="27" t="s">
        <v>37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25">
        <v>0</v>
      </c>
    </row>
    <row r="49" spans="1:15" x14ac:dyDescent="0.25">
      <c r="A49" s="27" t="s">
        <v>98</v>
      </c>
      <c r="B49" s="27" t="s">
        <v>47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25">
        <v>0</v>
      </c>
    </row>
    <row r="50" spans="1:15" x14ac:dyDescent="0.25">
      <c r="A50" s="27" t="s">
        <v>99</v>
      </c>
      <c r="B50" s="27" t="s">
        <v>100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25">
        <v>0</v>
      </c>
    </row>
    <row r="51" spans="1:15" x14ac:dyDescent="0.25">
      <c r="A51" s="27" t="s">
        <v>101</v>
      </c>
      <c r="B51" s="27" t="s">
        <v>102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25">
        <v>0</v>
      </c>
    </row>
    <row r="52" spans="1:15" x14ac:dyDescent="0.25">
      <c r="A52" s="27" t="s">
        <v>103</v>
      </c>
      <c r="B52" s="27" t="s">
        <v>55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25">
        <v>0</v>
      </c>
    </row>
    <row r="53" spans="1:15" x14ac:dyDescent="0.25">
      <c r="A53" s="27" t="s">
        <v>104</v>
      </c>
      <c r="B53" s="27" t="s">
        <v>105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25">
        <v>0</v>
      </c>
    </row>
    <row r="54" spans="1:15" x14ac:dyDescent="0.25">
      <c r="A54" s="27" t="s">
        <v>106</v>
      </c>
      <c r="B54" s="27" t="s">
        <v>107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25">
        <v>0</v>
      </c>
    </row>
    <row r="55" spans="1:15" x14ac:dyDescent="0.25">
      <c r="A55" s="27" t="s">
        <v>108</v>
      </c>
      <c r="B55" s="27" t="s">
        <v>41</v>
      </c>
      <c r="C55" s="12">
        <v>19776.29</v>
      </c>
      <c r="D55" s="12">
        <v>19776.29</v>
      </c>
      <c r="E55" s="12">
        <v>19776.29</v>
      </c>
      <c r="F55" s="12">
        <v>19776.29</v>
      </c>
      <c r="G55" s="12">
        <v>19776.29</v>
      </c>
      <c r="H55" s="12">
        <v>19776.29</v>
      </c>
      <c r="I55" s="12">
        <v>19776.29</v>
      </c>
      <c r="J55" s="12">
        <v>19776.29</v>
      </c>
      <c r="K55" s="12">
        <v>19776.29</v>
      </c>
      <c r="L55" s="12">
        <v>19776.29</v>
      </c>
      <c r="M55" s="12">
        <v>19776.29</v>
      </c>
      <c r="N55" s="12">
        <v>1</v>
      </c>
      <c r="O55" s="25">
        <v>217540.19000000006</v>
      </c>
    </row>
    <row r="56" spans="1:15" x14ac:dyDescent="0.25">
      <c r="A56" s="27" t="s">
        <v>109</v>
      </c>
      <c r="B56" s="27" t="s">
        <v>88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25">
        <v>0</v>
      </c>
    </row>
    <row r="57" spans="1:15" x14ac:dyDescent="0.25">
      <c r="A57" s="24" t="s">
        <v>110</v>
      </c>
      <c r="B57" s="24" t="s">
        <v>111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5">
        <v>0</v>
      </c>
    </row>
    <row r="58" spans="1:15" x14ac:dyDescent="0.25">
      <c r="A58" s="27" t="s">
        <v>112</v>
      </c>
      <c r="B58" s="27" t="s">
        <v>113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25">
        <v>0</v>
      </c>
    </row>
    <row r="59" spans="1:15" x14ac:dyDescent="0.25">
      <c r="A59" s="27" t="s">
        <v>114</v>
      </c>
      <c r="B59" s="27" t="s">
        <v>115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25">
        <v>0</v>
      </c>
    </row>
    <row r="60" spans="1:15" x14ac:dyDescent="0.25">
      <c r="A60" s="27" t="s">
        <v>116</v>
      </c>
      <c r="B60" s="27" t="s">
        <v>117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25">
        <v>0</v>
      </c>
    </row>
    <row r="61" spans="1:15" x14ac:dyDescent="0.25">
      <c r="A61" s="24" t="s">
        <v>118</v>
      </c>
      <c r="B61" s="24" t="s">
        <v>119</v>
      </c>
      <c r="C61" s="26">
        <v>556618.73999999976</v>
      </c>
      <c r="D61" s="26">
        <v>550579.46</v>
      </c>
      <c r="E61" s="26">
        <v>545741.75999999978</v>
      </c>
      <c r="F61" s="26">
        <v>539682.28999999957</v>
      </c>
      <c r="G61" s="26">
        <v>536408.78999999957</v>
      </c>
      <c r="H61" s="26">
        <v>530302.68999999994</v>
      </c>
      <c r="I61" s="26">
        <v>527179.46999999974</v>
      </c>
      <c r="J61" s="26">
        <v>526189.84999999963</v>
      </c>
      <c r="K61" s="26">
        <v>523365.4299999997</v>
      </c>
      <c r="L61" s="26">
        <v>547537.96999999974</v>
      </c>
      <c r="M61" s="26">
        <v>541083.58999999985</v>
      </c>
      <c r="N61" s="26">
        <v>534629.21</v>
      </c>
      <c r="O61" s="25">
        <v>6459319.2499999972</v>
      </c>
    </row>
    <row r="62" spans="1:15" x14ac:dyDescent="0.25">
      <c r="A62" s="27" t="s">
        <v>120</v>
      </c>
      <c r="B62" s="27" t="s">
        <v>121</v>
      </c>
      <c r="C62" s="28">
        <v>3347480.11</v>
      </c>
      <c r="D62" s="28">
        <v>3347480.11</v>
      </c>
      <c r="E62" s="28">
        <v>3348701.2199999997</v>
      </c>
      <c r="F62" s="28">
        <v>3348701.2199999997</v>
      </c>
      <c r="G62" s="28">
        <v>3351499.2199999997</v>
      </c>
      <c r="H62" s="28">
        <v>3351499.2199999997</v>
      </c>
      <c r="I62" s="28">
        <v>3354498.2199999997</v>
      </c>
      <c r="J62" s="28">
        <v>3359645.2199999997</v>
      </c>
      <c r="K62" s="28">
        <v>3363093.2199999997</v>
      </c>
      <c r="L62" s="28">
        <v>3393637.2199999997</v>
      </c>
      <c r="M62" s="28">
        <v>3393637.2199999997</v>
      </c>
      <c r="N62" s="28">
        <v>3393637.2199999997</v>
      </c>
      <c r="O62" s="25">
        <v>40353509.419999994</v>
      </c>
    </row>
    <row r="63" spans="1:15" x14ac:dyDescent="0.25">
      <c r="A63" s="27" t="s">
        <v>122</v>
      </c>
      <c r="B63" s="27" t="s">
        <v>123</v>
      </c>
      <c r="C63" s="26">
        <v>239010.25</v>
      </c>
      <c r="D63" s="26">
        <v>239010.25</v>
      </c>
      <c r="E63" s="26">
        <v>239010.25</v>
      </c>
      <c r="F63" s="26">
        <v>239010.25</v>
      </c>
      <c r="G63" s="26">
        <v>239010.25</v>
      </c>
      <c r="H63" s="26">
        <v>239010.25</v>
      </c>
      <c r="I63" s="26">
        <v>239010.25</v>
      </c>
      <c r="J63" s="26">
        <v>239010.25</v>
      </c>
      <c r="K63" s="26">
        <v>239010.25</v>
      </c>
      <c r="L63" s="26">
        <v>253910.25</v>
      </c>
      <c r="M63" s="26">
        <v>253910.25</v>
      </c>
      <c r="N63" s="26">
        <v>253910.25</v>
      </c>
      <c r="O63" s="25">
        <v>2912823</v>
      </c>
    </row>
    <row r="64" spans="1:15" x14ac:dyDescent="0.25">
      <c r="A64" s="27" t="s">
        <v>124</v>
      </c>
      <c r="B64" s="27" t="s">
        <v>125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25">
        <v>0</v>
      </c>
    </row>
    <row r="65" spans="1:15" x14ac:dyDescent="0.25">
      <c r="A65" s="27" t="s">
        <v>126</v>
      </c>
      <c r="B65" s="27" t="s">
        <v>127</v>
      </c>
      <c r="C65" s="12">
        <v>213010.25</v>
      </c>
      <c r="D65" s="12">
        <v>213010.25</v>
      </c>
      <c r="E65" s="12">
        <v>213010.25</v>
      </c>
      <c r="F65" s="12">
        <v>213010.25</v>
      </c>
      <c r="G65" s="12">
        <v>213010.25</v>
      </c>
      <c r="H65" s="12">
        <v>213010.25</v>
      </c>
      <c r="I65" s="12">
        <v>213010.25</v>
      </c>
      <c r="J65" s="12">
        <v>213010.25</v>
      </c>
      <c r="K65" s="12">
        <v>213010.25</v>
      </c>
      <c r="L65" s="12">
        <v>227910.25</v>
      </c>
      <c r="M65" s="12">
        <v>227910.25</v>
      </c>
      <c r="N65" s="12">
        <v>227910.25</v>
      </c>
      <c r="O65" s="25">
        <v>2600823</v>
      </c>
    </row>
    <row r="66" spans="1:15" x14ac:dyDescent="0.25">
      <c r="A66" s="27" t="s">
        <v>128</v>
      </c>
      <c r="B66" s="27" t="s">
        <v>129</v>
      </c>
      <c r="C66" s="12">
        <v>26000</v>
      </c>
      <c r="D66" s="12">
        <v>26000</v>
      </c>
      <c r="E66" s="12">
        <v>26000</v>
      </c>
      <c r="F66" s="12">
        <v>26000</v>
      </c>
      <c r="G66" s="12">
        <v>26000</v>
      </c>
      <c r="H66" s="12">
        <v>26000</v>
      </c>
      <c r="I66" s="12">
        <v>26000</v>
      </c>
      <c r="J66" s="12">
        <v>26000</v>
      </c>
      <c r="K66" s="12">
        <v>26000</v>
      </c>
      <c r="L66" s="12">
        <v>26000</v>
      </c>
      <c r="M66" s="12">
        <v>26000</v>
      </c>
      <c r="N66" s="12">
        <v>26000</v>
      </c>
      <c r="O66" s="25">
        <v>312000</v>
      </c>
    </row>
    <row r="67" spans="1:15" x14ac:dyDescent="0.25">
      <c r="A67" s="27" t="s">
        <v>130</v>
      </c>
      <c r="B67" s="27" t="s">
        <v>131</v>
      </c>
      <c r="C67" s="26">
        <v>2869300.34</v>
      </c>
      <c r="D67" s="26">
        <v>2869300.34</v>
      </c>
      <c r="E67" s="26">
        <v>2869300.34</v>
      </c>
      <c r="F67" s="26">
        <v>2869300.34</v>
      </c>
      <c r="G67" s="26">
        <v>2869300.34</v>
      </c>
      <c r="H67" s="26">
        <v>2869300.34</v>
      </c>
      <c r="I67" s="26">
        <v>2869300.34</v>
      </c>
      <c r="J67" s="26">
        <v>2869300.34</v>
      </c>
      <c r="K67" s="26">
        <v>2869300.34</v>
      </c>
      <c r="L67" s="26">
        <v>2869300.34</v>
      </c>
      <c r="M67" s="26">
        <v>2869300.34</v>
      </c>
      <c r="N67" s="26">
        <v>2869300.34</v>
      </c>
      <c r="O67" s="25">
        <v>34431604.079999998</v>
      </c>
    </row>
    <row r="68" spans="1:15" x14ac:dyDescent="0.25">
      <c r="A68" s="27" t="s">
        <v>132</v>
      </c>
      <c r="B68" s="27" t="s">
        <v>133</v>
      </c>
      <c r="C68" s="12">
        <v>2869300.34</v>
      </c>
      <c r="D68" s="12">
        <v>2869300.34</v>
      </c>
      <c r="E68" s="12">
        <v>2869300.34</v>
      </c>
      <c r="F68" s="12">
        <v>2869300.34</v>
      </c>
      <c r="G68" s="12">
        <v>2869300.34</v>
      </c>
      <c r="H68" s="12">
        <v>2869300.34</v>
      </c>
      <c r="I68" s="12">
        <v>2869300.34</v>
      </c>
      <c r="J68" s="12">
        <v>2869300.34</v>
      </c>
      <c r="K68" s="12">
        <v>2869300.34</v>
      </c>
      <c r="L68" s="12">
        <v>2869300.34</v>
      </c>
      <c r="M68" s="12">
        <v>2869300.34</v>
      </c>
      <c r="N68" s="12">
        <v>2869300.34</v>
      </c>
      <c r="O68" s="25">
        <v>34431604.079999998</v>
      </c>
    </row>
    <row r="69" spans="1:15" x14ac:dyDescent="0.25">
      <c r="A69" s="27" t="s">
        <v>134</v>
      </c>
      <c r="B69" s="27" t="s">
        <v>135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25">
        <v>0</v>
      </c>
    </row>
    <row r="70" spans="1:15" x14ac:dyDescent="0.25">
      <c r="A70" s="27" t="s">
        <v>136</v>
      </c>
      <c r="B70" s="27" t="s">
        <v>137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25">
        <v>0</v>
      </c>
    </row>
    <row r="71" spans="1:15" x14ac:dyDescent="0.25">
      <c r="A71" s="27" t="s">
        <v>138</v>
      </c>
      <c r="B71" s="27" t="s">
        <v>139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25">
        <v>0</v>
      </c>
    </row>
    <row r="72" spans="1:15" x14ac:dyDescent="0.25">
      <c r="A72" s="27" t="s">
        <v>140</v>
      </c>
      <c r="B72" s="27" t="s">
        <v>141</v>
      </c>
      <c r="C72" s="12">
        <v>15000</v>
      </c>
      <c r="D72" s="12">
        <v>15000</v>
      </c>
      <c r="E72" s="12">
        <v>15000</v>
      </c>
      <c r="F72" s="12">
        <v>15000</v>
      </c>
      <c r="G72" s="12">
        <v>15000</v>
      </c>
      <c r="H72" s="12">
        <v>15000</v>
      </c>
      <c r="I72" s="12">
        <v>15000</v>
      </c>
      <c r="J72" s="12">
        <v>15000</v>
      </c>
      <c r="K72" s="12">
        <v>15000</v>
      </c>
      <c r="L72" s="12">
        <v>15000</v>
      </c>
      <c r="M72" s="12">
        <v>15000</v>
      </c>
      <c r="N72" s="12">
        <v>15000</v>
      </c>
      <c r="O72" s="25">
        <v>180000</v>
      </c>
    </row>
    <row r="73" spans="1:15" x14ac:dyDescent="0.25">
      <c r="A73" s="27" t="s">
        <v>142</v>
      </c>
      <c r="B73" s="27" t="s">
        <v>143</v>
      </c>
      <c r="C73" s="28">
        <v>224169.52000000002</v>
      </c>
      <c r="D73" s="28">
        <v>224169.52000000002</v>
      </c>
      <c r="E73" s="28">
        <v>225390.63</v>
      </c>
      <c r="F73" s="28">
        <v>225390.63</v>
      </c>
      <c r="G73" s="28">
        <v>228188.63</v>
      </c>
      <c r="H73" s="28">
        <v>228188.63</v>
      </c>
      <c r="I73" s="28">
        <v>231187.63</v>
      </c>
      <c r="J73" s="28">
        <v>236334.63</v>
      </c>
      <c r="K73" s="28">
        <v>239782.63</v>
      </c>
      <c r="L73" s="28">
        <v>255426.63</v>
      </c>
      <c r="M73" s="28">
        <v>255426.63</v>
      </c>
      <c r="N73" s="28">
        <v>255426.63</v>
      </c>
      <c r="O73" s="25">
        <v>2829082.3399999994</v>
      </c>
    </row>
    <row r="74" spans="1:15" x14ac:dyDescent="0.25">
      <c r="A74" s="27" t="s">
        <v>144</v>
      </c>
      <c r="B74" s="27" t="s">
        <v>145</v>
      </c>
      <c r="C74" s="12">
        <v>101248.59000000001</v>
      </c>
      <c r="D74" s="12">
        <v>101248.59000000001</v>
      </c>
      <c r="E74" s="12">
        <v>101248.59000000001</v>
      </c>
      <c r="F74" s="12">
        <v>101248.59000000001</v>
      </c>
      <c r="G74" s="12">
        <v>101248.59000000001</v>
      </c>
      <c r="H74" s="12">
        <v>101248.59000000001</v>
      </c>
      <c r="I74" s="12">
        <v>104247.59000000001</v>
      </c>
      <c r="J74" s="12">
        <v>104247.59000000001</v>
      </c>
      <c r="K74" s="12">
        <v>104247.59000000001</v>
      </c>
      <c r="L74" s="12">
        <v>104247.59000000001</v>
      </c>
      <c r="M74" s="12">
        <v>104247.59000000001</v>
      </c>
      <c r="N74" s="12">
        <v>104247.59000000001</v>
      </c>
      <c r="O74" s="25">
        <v>1232977.08</v>
      </c>
    </row>
    <row r="75" spans="1:15" x14ac:dyDescent="0.25">
      <c r="A75" s="27" t="s">
        <v>146</v>
      </c>
      <c r="B75" s="27" t="s">
        <v>147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25">
        <v>0</v>
      </c>
    </row>
    <row r="76" spans="1:15" x14ac:dyDescent="0.25">
      <c r="A76" s="27" t="s">
        <v>148</v>
      </c>
      <c r="B76" s="27" t="s">
        <v>149</v>
      </c>
      <c r="C76" s="12">
        <v>1149</v>
      </c>
      <c r="D76" s="12">
        <v>1149</v>
      </c>
      <c r="E76" s="12">
        <v>1149</v>
      </c>
      <c r="F76" s="12">
        <v>1149</v>
      </c>
      <c r="G76" s="12">
        <v>3947</v>
      </c>
      <c r="H76" s="12">
        <v>3947</v>
      </c>
      <c r="I76" s="12">
        <v>3947</v>
      </c>
      <c r="J76" s="12">
        <v>9094</v>
      </c>
      <c r="K76" s="12">
        <v>12542</v>
      </c>
      <c r="L76" s="12">
        <v>12542</v>
      </c>
      <c r="M76" s="12">
        <v>12542</v>
      </c>
      <c r="N76" s="12">
        <v>12542</v>
      </c>
      <c r="O76" s="25">
        <v>75699</v>
      </c>
    </row>
    <row r="77" spans="1:15" x14ac:dyDescent="0.25">
      <c r="A77" s="27" t="s">
        <v>150</v>
      </c>
      <c r="B77" s="27" t="s">
        <v>151</v>
      </c>
      <c r="C77" s="12">
        <v>58166.46</v>
      </c>
      <c r="D77" s="12">
        <v>58166.46</v>
      </c>
      <c r="E77" s="12">
        <v>59387.57</v>
      </c>
      <c r="F77" s="12">
        <v>59387.57</v>
      </c>
      <c r="G77" s="12">
        <v>59387.57</v>
      </c>
      <c r="H77" s="12">
        <v>59387.57</v>
      </c>
      <c r="I77" s="12">
        <v>59387.57</v>
      </c>
      <c r="J77" s="12">
        <v>59387.57</v>
      </c>
      <c r="K77" s="12">
        <v>59387.57</v>
      </c>
      <c r="L77" s="12">
        <v>59387.57</v>
      </c>
      <c r="M77" s="12">
        <v>59387.57</v>
      </c>
      <c r="N77" s="12">
        <v>59387.57</v>
      </c>
      <c r="O77" s="25">
        <v>710208.61999999988</v>
      </c>
    </row>
    <row r="78" spans="1:15" x14ac:dyDescent="0.25">
      <c r="A78" s="27" t="s">
        <v>152</v>
      </c>
      <c r="B78" s="27" t="s">
        <v>153</v>
      </c>
      <c r="C78" s="12">
        <v>63605.47</v>
      </c>
      <c r="D78" s="12">
        <v>63605.47</v>
      </c>
      <c r="E78" s="12">
        <v>63605.47</v>
      </c>
      <c r="F78" s="12">
        <v>63605.47</v>
      </c>
      <c r="G78" s="12">
        <v>63605.47</v>
      </c>
      <c r="H78" s="12">
        <v>63605.47</v>
      </c>
      <c r="I78" s="12">
        <v>63605.47</v>
      </c>
      <c r="J78" s="12">
        <v>63605.47</v>
      </c>
      <c r="K78" s="12">
        <v>63605.47</v>
      </c>
      <c r="L78" s="12">
        <v>79249.47</v>
      </c>
      <c r="M78" s="12">
        <v>79249.47</v>
      </c>
      <c r="N78" s="12">
        <v>79249.47</v>
      </c>
      <c r="O78" s="25">
        <v>810197.63999999978</v>
      </c>
    </row>
    <row r="79" spans="1:15" x14ac:dyDescent="0.25">
      <c r="A79" s="27" t="s">
        <v>154</v>
      </c>
      <c r="B79" s="27" t="s">
        <v>155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5">
        <v>0</v>
      </c>
    </row>
    <row r="80" spans="1:15" x14ac:dyDescent="0.25">
      <c r="A80" s="27" t="s">
        <v>156</v>
      </c>
      <c r="B80" s="27" t="s">
        <v>157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5">
        <v>0</v>
      </c>
    </row>
    <row r="81" spans="1:15" x14ac:dyDescent="0.25">
      <c r="A81" s="27" t="s">
        <v>158</v>
      </c>
      <c r="B81" s="27" t="s">
        <v>159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25">
        <v>0</v>
      </c>
    </row>
    <row r="82" spans="1:15" x14ac:dyDescent="0.25">
      <c r="A82" s="27" t="s">
        <v>160</v>
      </c>
      <c r="B82" s="27" t="s">
        <v>161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25">
        <v>0</v>
      </c>
    </row>
    <row r="83" spans="1:15" x14ac:dyDescent="0.25">
      <c r="A83" s="27" t="s">
        <v>162</v>
      </c>
      <c r="B83" s="27" t="s">
        <v>163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25">
        <v>0</v>
      </c>
    </row>
    <row r="84" spans="1:15" x14ac:dyDescent="0.25">
      <c r="A84" s="27" t="s">
        <v>164</v>
      </c>
      <c r="B84" s="27" t="s">
        <v>165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5">
        <v>0</v>
      </c>
    </row>
    <row r="85" spans="1:15" x14ac:dyDescent="0.25">
      <c r="A85" s="27" t="s">
        <v>166</v>
      </c>
      <c r="B85" s="27" t="s">
        <v>167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25">
        <v>0</v>
      </c>
    </row>
    <row r="86" spans="1:15" x14ac:dyDescent="0.25">
      <c r="A86" s="27" t="s">
        <v>168</v>
      </c>
      <c r="B86" s="27" t="s">
        <v>169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25">
        <v>0</v>
      </c>
    </row>
    <row r="87" spans="1:15" x14ac:dyDescent="0.25">
      <c r="A87" s="27" t="s">
        <v>170</v>
      </c>
      <c r="B87" s="27" t="s">
        <v>171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25">
        <v>0</v>
      </c>
    </row>
    <row r="88" spans="1:15" x14ac:dyDescent="0.25">
      <c r="A88" s="27" t="s">
        <v>172</v>
      </c>
      <c r="B88" s="27" t="s">
        <v>173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5">
        <v>0</v>
      </c>
    </row>
    <row r="89" spans="1:15" x14ac:dyDescent="0.25">
      <c r="A89" s="27" t="s">
        <v>174</v>
      </c>
      <c r="B89" s="27" t="s">
        <v>175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25">
        <v>0</v>
      </c>
    </row>
    <row r="90" spans="1:15" x14ac:dyDescent="0.25">
      <c r="A90" s="27" t="s">
        <v>176</v>
      </c>
      <c r="B90" s="27" t="s">
        <v>177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25">
        <v>0</v>
      </c>
    </row>
    <row r="91" spans="1:15" x14ac:dyDescent="0.25">
      <c r="A91" s="27" t="s">
        <v>178</v>
      </c>
      <c r="B91" s="27" t="s">
        <v>179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25">
        <v>0</v>
      </c>
    </row>
    <row r="92" spans="1:15" x14ac:dyDescent="0.25">
      <c r="A92" s="27" t="s">
        <v>180</v>
      </c>
      <c r="B92" s="27" t="s">
        <v>181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25">
        <v>0</v>
      </c>
    </row>
    <row r="93" spans="1:15" x14ac:dyDescent="0.25">
      <c r="A93" s="27" t="s">
        <v>182</v>
      </c>
      <c r="B93" s="27" t="s">
        <v>183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25">
        <v>0</v>
      </c>
    </row>
    <row r="94" spans="1:15" x14ac:dyDescent="0.25">
      <c r="A94" s="27" t="s">
        <v>184</v>
      </c>
      <c r="B94" s="27" t="s">
        <v>185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25">
        <v>0</v>
      </c>
    </row>
    <row r="95" spans="1:15" x14ac:dyDescent="0.25">
      <c r="A95" s="27" t="s">
        <v>186</v>
      </c>
      <c r="B95" s="27" t="s">
        <v>187</v>
      </c>
      <c r="C95" s="12">
        <v>-2790861.37</v>
      </c>
      <c r="D95" s="12">
        <v>-2796900.65</v>
      </c>
      <c r="E95" s="12">
        <v>-2802959.46</v>
      </c>
      <c r="F95" s="12">
        <v>-2809018.93</v>
      </c>
      <c r="G95" s="12">
        <v>-2815090.43</v>
      </c>
      <c r="H95" s="12">
        <v>-2821196.53</v>
      </c>
      <c r="I95" s="12">
        <v>-2827318.75</v>
      </c>
      <c r="J95" s="12">
        <v>-2833455.37</v>
      </c>
      <c r="K95" s="12">
        <v>-2839727.79</v>
      </c>
      <c r="L95" s="12">
        <v>-2846099.25</v>
      </c>
      <c r="M95" s="12">
        <v>-2852553.63</v>
      </c>
      <c r="N95" s="12">
        <v>-2859008.01</v>
      </c>
      <c r="O95" s="25">
        <v>-33894190.170000002</v>
      </c>
    </row>
    <row r="96" spans="1:15" x14ac:dyDescent="0.25">
      <c r="A96" s="24" t="s">
        <v>188</v>
      </c>
      <c r="B96" s="24" t="s">
        <v>189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5">
        <v>0</v>
      </c>
    </row>
    <row r="97" spans="1:15" x14ac:dyDescent="0.25">
      <c r="A97" s="27" t="s">
        <v>190</v>
      </c>
      <c r="B97" s="27" t="s">
        <v>191</v>
      </c>
      <c r="C97" s="12">
        <v>1000</v>
      </c>
      <c r="D97" s="12">
        <v>1000</v>
      </c>
      <c r="E97" s="12">
        <v>1000</v>
      </c>
      <c r="F97" s="12">
        <v>1000</v>
      </c>
      <c r="G97" s="12">
        <v>1000</v>
      </c>
      <c r="H97" s="12">
        <v>1000</v>
      </c>
      <c r="I97" s="12">
        <v>1000</v>
      </c>
      <c r="J97" s="12">
        <v>1000</v>
      </c>
      <c r="K97" s="12">
        <v>1000</v>
      </c>
      <c r="L97" s="12">
        <v>1000</v>
      </c>
      <c r="M97" s="12">
        <v>1000</v>
      </c>
      <c r="N97" s="12">
        <v>1000</v>
      </c>
      <c r="O97" s="25">
        <v>12000</v>
      </c>
    </row>
    <row r="98" spans="1:15" x14ac:dyDescent="0.25">
      <c r="A98" s="27" t="s">
        <v>192</v>
      </c>
      <c r="B98" s="27" t="s">
        <v>193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25">
        <v>0</v>
      </c>
    </row>
    <row r="99" spans="1:15" x14ac:dyDescent="0.25">
      <c r="A99" s="27" t="s">
        <v>194</v>
      </c>
      <c r="B99" s="27" t="s">
        <v>195</v>
      </c>
      <c r="C99" s="12">
        <v>-1000</v>
      </c>
      <c r="D99" s="12">
        <v>-1000</v>
      </c>
      <c r="E99" s="12">
        <v>-1000</v>
      </c>
      <c r="F99" s="12">
        <v>-1000</v>
      </c>
      <c r="G99" s="12">
        <v>-1000</v>
      </c>
      <c r="H99" s="12">
        <v>-1000</v>
      </c>
      <c r="I99" s="12">
        <v>-1000</v>
      </c>
      <c r="J99" s="12">
        <v>-1000</v>
      </c>
      <c r="K99" s="12">
        <v>-1000</v>
      </c>
      <c r="L99" s="12">
        <v>-1000</v>
      </c>
      <c r="M99" s="12">
        <v>-1000</v>
      </c>
      <c r="N99" s="12">
        <v>-1000</v>
      </c>
      <c r="O99" s="25">
        <v>-12000</v>
      </c>
    </row>
    <row r="100" spans="1:15" x14ac:dyDescent="0.25">
      <c r="A100" s="24" t="s">
        <v>196</v>
      </c>
      <c r="B100" s="24" t="s">
        <v>197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5">
        <v>0</v>
      </c>
    </row>
    <row r="101" spans="1:15" x14ac:dyDescent="0.25">
      <c r="A101" s="27" t="s">
        <v>198</v>
      </c>
      <c r="B101" s="27" t="s">
        <v>199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25">
        <v>0</v>
      </c>
    </row>
    <row r="102" spans="1:15" x14ac:dyDescent="0.25">
      <c r="A102" s="27" t="s">
        <v>200</v>
      </c>
      <c r="B102" s="27" t="s">
        <v>201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25">
        <v>0</v>
      </c>
    </row>
    <row r="103" spans="1:15" x14ac:dyDescent="0.25">
      <c r="A103" s="23"/>
      <c r="B103" s="24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>
        <v>0</v>
      </c>
    </row>
    <row r="104" spans="1:15" x14ac:dyDescent="0.25">
      <c r="A104" s="23">
        <v>2</v>
      </c>
      <c r="B104" s="24" t="s">
        <v>202</v>
      </c>
      <c r="C104" s="25">
        <v>2463669.1700000004</v>
      </c>
      <c r="D104" s="25">
        <v>2534909.4699999997</v>
      </c>
      <c r="E104" s="25">
        <v>2350255.04</v>
      </c>
      <c r="F104" s="25">
        <v>2277078.31</v>
      </c>
      <c r="G104" s="25">
        <v>2191094.7999999998</v>
      </c>
      <c r="H104" s="25">
        <v>2216157.35</v>
      </c>
      <c r="I104" s="25">
        <v>2337690.2799999998</v>
      </c>
      <c r="J104" s="25">
        <v>2269118.92</v>
      </c>
      <c r="K104" s="25">
        <v>2287327.0599999996</v>
      </c>
      <c r="L104" s="25">
        <v>2246206.54</v>
      </c>
      <c r="M104" s="25">
        <v>2106759.7300000004</v>
      </c>
      <c r="N104" s="25">
        <v>1983208.2399999995</v>
      </c>
      <c r="O104" s="25">
        <v>27263474.909999993</v>
      </c>
    </row>
    <row r="105" spans="1:15" x14ac:dyDescent="0.25">
      <c r="A105" s="24" t="s">
        <v>203</v>
      </c>
      <c r="B105" s="24" t="s">
        <v>204</v>
      </c>
      <c r="C105" s="26">
        <v>1810827.01</v>
      </c>
      <c r="D105" s="26">
        <v>1964756.2599999998</v>
      </c>
      <c r="E105" s="26">
        <v>1856746.87</v>
      </c>
      <c r="F105" s="26">
        <v>1810169.1099999999</v>
      </c>
      <c r="G105" s="26">
        <v>1948303.48</v>
      </c>
      <c r="H105" s="26">
        <v>2105196.7800000003</v>
      </c>
      <c r="I105" s="26">
        <v>2643280.6799999997</v>
      </c>
      <c r="J105" s="26">
        <v>2677504.3199999998</v>
      </c>
      <c r="K105" s="26">
        <v>2794215.17</v>
      </c>
      <c r="L105" s="26">
        <v>2733051.85</v>
      </c>
      <c r="M105" s="26">
        <v>1888960.41</v>
      </c>
      <c r="N105" s="26">
        <v>1859159.95</v>
      </c>
      <c r="O105" s="25">
        <v>26092171.890000001</v>
      </c>
    </row>
    <row r="106" spans="1:15" x14ac:dyDescent="0.25">
      <c r="A106" s="24" t="s">
        <v>205</v>
      </c>
      <c r="B106" s="24" t="s">
        <v>206</v>
      </c>
      <c r="C106" s="26">
        <v>44035.37</v>
      </c>
      <c r="D106" s="26">
        <v>44535.37</v>
      </c>
      <c r="E106" s="26">
        <v>44761.17</v>
      </c>
      <c r="F106" s="26">
        <v>44761.17</v>
      </c>
      <c r="G106" s="26">
        <v>44761.17</v>
      </c>
      <c r="H106" s="26">
        <v>44761.17</v>
      </c>
      <c r="I106" s="26">
        <v>924392.17</v>
      </c>
      <c r="J106" s="26">
        <v>931352.97000000009</v>
      </c>
      <c r="K106" s="26">
        <v>938368.83000000007</v>
      </c>
      <c r="L106" s="26">
        <v>924215.3</v>
      </c>
      <c r="M106" s="26">
        <v>97465.63</v>
      </c>
      <c r="N106" s="26">
        <v>97465.63</v>
      </c>
      <c r="O106" s="25">
        <v>4180875.95</v>
      </c>
    </row>
    <row r="107" spans="1:15" x14ac:dyDescent="0.25">
      <c r="A107" s="27" t="s">
        <v>207</v>
      </c>
      <c r="B107" s="27" t="s">
        <v>208</v>
      </c>
      <c r="C107" s="12">
        <v>44035.37</v>
      </c>
      <c r="D107" s="12">
        <v>44535.37</v>
      </c>
      <c r="E107" s="12">
        <v>44761.17</v>
      </c>
      <c r="F107" s="12">
        <v>44761.17</v>
      </c>
      <c r="G107" s="12">
        <v>44761.17</v>
      </c>
      <c r="H107" s="12">
        <v>44761.17</v>
      </c>
      <c r="I107" s="12">
        <v>924392.17</v>
      </c>
      <c r="J107" s="12">
        <v>931352.97000000009</v>
      </c>
      <c r="K107" s="12">
        <v>938368.83000000007</v>
      </c>
      <c r="L107" s="12">
        <v>924215.3</v>
      </c>
      <c r="M107" s="12">
        <v>97465.63</v>
      </c>
      <c r="N107" s="12">
        <v>97465.63</v>
      </c>
      <c r="O107" s="25">
        <v>4180875.95</v>
      </c>
    </row>
    <row r="108" spans="1:15" x14ac:dyDescent="0.25">
      <c r="A108" s="27" t="s">
        <v>209</v>
      </c>
      <c r="B108" s="27" t="s">
        <v>210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25">
        <v>0</v>
      </c>
    </row>
    <row r="109" spans="1:15" x14ac:dyDescent="0.25">
      <c r="A109" s="24" t="s">
        <v>211</v>
      </c>
      <c r="B109" s="24" t="s">
        <v>212</v>
      </c>
      <c r="C109" s="28">
        <v>243067.25</v>
      </c>
      <c r="D109" s="28">
        <v>320041.19</v>
      </c>
      <c r="E109" s="28">
        <v>311532.73</v>
      </c>
      <c r="F109" s="28">
        <v>259939.94</v>
      </c>
      <c r="G109" s="28">
        <v>252742.04</v>
      </c>
      <c r="H109" s="28">
        <v>263176.56</v>
      </c>
      <c r="I109" s="28">
        <v>298121.75</v>
      </c>
      <c r="J109" s="28">
        <v>304081.44</v>
      </c>
      <c r="K109" s="28">
        <v>346652.22</v>
      </c>
      <c r="L109" s="28">
        <v>281013.37</v>
      </c>
      <c r="M109" s="28">
        <v>301624.73</v>
      </c>
      <c r="N109" s="28">
        <v>226516.08</v>
      </c>
      <c r="O109" s="25">
        <v>3408509.3000000003</v>
      </c>
    </row>
    <row r="110" spans="1:15" x14ac:dyDescent="0.25">
      <c r="A110" s="27" t="s">
        <v>213</v>
      </c>
      <c r="B110" s="27" t="s">
        <v>212</v>
      </c>
      <c r="C110" s="12">
        <v>243067.25</v>
      </c>
      <c r="D110" s="12">
        <v>320041.19</v>
      </c>
      <c r="E110" s="12">
        <v>311532.73</v>
      </c>
      <c r="F110" s="12">
        <v>259939.94</v>
      </c>
      <c r="G110" s="12">
        <v>252742.04</v>
      </c>
      <c r="H110" s="12">
        <v>263176.56</v>
      </c>
      <c r="I110" s="12">
        <v>298121.75</v>
      </c>
      <c r="J110" s="12">
        <v>304081.44</v>
      </c>
      <c r="K110" s="12">
        <v>346652.22</v>
      </c>
      <c r="L110" s="12">
        <v>281013.37</v>
      </c>
      <c r="M110" s="12">
        <v>301624.73</v>
      </c>
      <c r="N110" s="12">
        <v>226516.08</v>
      </c>
      <c r="O110" s="25">
        <v>3408509.3000000003</v>
      </c>
    </row>
    <row r="111" spans="1:15" x14ac:dyDescent="0.25">
      <c r="A111" s="24" t="s">
        <v>214</v>
      </c>
      <c r="B111" s="24" t="s">
        <v>215</v>
      </c>
      <c r="C111" s="28">
        <v>600942.51</v>
      </c>
      <c r="D111" s="28">
        <v>632397.79999999993</v>
      </c>
      <c r="E111" s="28">
        <v>589727.41</v>
      </c>
      <c r="F111" s="28">
        <v>546157.6</v>
      </c>
      <c r="G111" s="28">
        <v>552682.25</v>
      </c>
      <c r="H111" s="28">
        <v>693543.24000000011</v>
      </c>
      <c r="I111" s="28">
        <v>364671.16</v>
      </c>
      <c r="J111" s="28">
        <v>361702.38</v>
      </c>
      <c r="K111" s="28">
        <v>355128.13</v>
      </c>
      <c r="L111" s="28">
        <v>352768.31</v>
      </c>
      <c r="M111" s="28">
        <v>348332.15</v>
      </c>
      <c r="N111" s="28">
        <v>464417.29</v>
      </c>
      <c r="O111" s="25">
        <v>5862470.2300000004</v>
      </c>
    </row>
    <row r="112" spans="1:15" x14ac:dyDescent="0.25">
      <c r="A112" s="27" t="s">
        <v>216</v>
      </c>
      <c r="B112" s="27" t="s">
        <v>217</v>
      </c>
      <c r="C112" s="12">
        <v>46549.45</v>
      </c>
      <c r="D112" s="12">
        <v>36848.130000000005</v>
      </c>
      <c r="E112" s="12">
        <v>44391.6</v>
      </c>
      <c r="F112" s="12">
        <v>50975.210000000006</v>
      </c>
      <c r="G112" s="12">
        <v>57499.86</v>
      </c>
      <c r="H112" s="12">
        <v>86228.160000000003</v>
      </c>
      <c r="I112" s="12">
        <v>43820.36</v>
      </c>
      <c r="J112" s="12">
        <v>44508.61</v>
      </c>
      <c r="K112" s="12">
        <v>41591.39</v>
      </c>
      <c r="L112" s="12">
        <v>47311.39</v>
      </c>
      <c r="M112" s="12">
        <v>43981.78</v>
      </c>
      <c r="N112" s="12">
        <v>59864.909999999996</v>
      </c>
      <c r="O112" s="25">
        <v>603570.85000000009</v>
      </c>
    </row>
    <row r="113" spans="1:15" x14ac:dyDescent="0.25">
      <c r="A113" s="27" t="s">
        <v>218</v>
      </c>
      <c r="B113" s="27" t="s">
        <v>219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25">
        <v>0</v>
      </c>
    </row>
    <row r="114" spans="1:15" x14ac:dyDescent="0.25">
      <c r="A114" s="27" t="s">
        <v>220</v>
      </c>
      <c r="B114" s="27" t="s">
        <v>221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25">
        <v>0</v>
      </c>
    </row>
    <row r="115" spans="1:15" x14ac:dyDescent="0.25">
      <c r="A115" s="27" t="s">
        <v>222</v>
      </c>
      <c r="B115" s="27" t="s">
        <v>223</v>
      </c>
      <c r="C115" s="12">
        <v>554393.06000000006</v>
      </c>
      <c r="D115" s="12">
        <v>595549.66999999993</v>
      </c>
      <c r="E115" s="12">
        <v>545335.81000000006</v>
      </c>
      <c r="F115" s="12">
        <v>495182.39</v>
      </c>
      <c r="G115" s="12">
        <v>495182.39</v>
      </c>
      <c r="H115" s="12">
        <v>607315.08000000007</v>
      </c>
      <c r="I115" s="12">
        <v>320850.8</v>
      </c>
      <c r="J115" s="12">
        <v>317193.77</v>
      </c>
      <c r="K115" s="12">
        <v>313536.74</v>
      </c>
      <c r="L115" s="12">
        <v>305456.92</v>
      </c>
      <c r="M115" s="12">
        <v>304350.37</v>
      </c>
      <c r="N115" s="12">
        <v>404552.38</v>
      </c>
      <c r="O115" s="25">
        <v>5258899.38</v>
      </c>
    </row>
    <row r="116" spans="1:15" x14ac:dyDescent="0.25">
      <c r="A116" s="27" t="s">
        <v>224</v>
      </c>
      <c r="B116" s="27" t="s">
        <v>225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25">
        <v>0</v>
      </c>
    </row>
    <row r="117" spans="1:15" x14ac:dyDescent="0.25">
      <c r="A117" s="24" t="s">
        <v>226</v>
      </c>
      <c r="B117" s="24" t="s">
        <v>227</v>
      </c>
      <c r="C117" s="26">
        <v>184788.82</v>
      </c>
      <c r="D117" s="26">
        <v>186239.99000000002</v>
      </c>
      <c r="E117" s="26">
        <v>190162.16999999998</v>
      </c>
      <c r="F117" s="26">
        <v>188536.68</v>
      </c>
      <c r="G117" s="26">
        <v>254413.59000000003</v>
      </c>
      <c r="H117" s="26">
        <v>247337.5</v>
      </c>
      <c r="I117" s="26">
        <v>129963.52</v>
      </c>
      <c r="J117" s="26">
        <v>129031.99999999999</v>
      </c>
      <c r="K117" s="26">
        <v>174987.64</v>
      </c>
      <c r="L117" s="26">
        <v>175798.84</v>
      </c>
      <c r="M117" s="26">
        <v>176599.75</v>
      </c>
      <c r="N117" s="26">
        <v>178075.16</v>
      </c>
      <c r="O117" s="25">
        <v>2215935.66</v>
      </c>
    </row>
    <row r="118" spans="1:15" x14ac:dyDescent="0.25">
      <c r="A118" s="27" t="s">
        <v>228</v>
      </c>
      <c r="B118" s="27" t="s">
        <v>227</v>
      </c>
      <c r="C118" s="28">
        <v>184788.82</v>
      </c>
      <c r="D118" s="28">
        <v>186239.99000000002</v>
      </c>
      <c r="E118" s="28">
        <v>190162.16999999998</v>
      </c>
      <c r="F118" s="28">
        <v>188536.68</v>
      </c>
      <c r="G118" s="28">
        <v>254413.59000000003</v>
      </c>
      <c r="H118" s="28">
        <v>247337.5</v>
      </c>
      <c r="I118" s="28">
        <v>129963.52</v>
      </c>
      <c r="J118" s="28">
        <v>129031.99999999999</v>
      </c>
      <c r="K118" s="28">
        <v>174987.64</v>
      </c>
      <c r="L118" s="28">
        <v>175798.84</v>
      </c>
      <c r="M118" s="28">
        <v>176599.75</v>
      </c>
      <c r="N118" s="28">
        <v>178075.16</v>
      </c>
      <c r="O118" s="25">
        <v>2215935.66</v>
      </c>
    </row>
    <row r="119" spans="1:15" x14ac:dyDescent="0.25">
      <c r="A119" s="27" t="s">
        <v>229</v>
      </c>
      <c r="B119" s="27" t="s">
        <v>230</v>
      </c>
      <c r="C119" s="12">
        <v>117614.14</v>
      </c>
      <c r="D119" s="12">
        <v>119248.04000000001</v>
      </c>
      <c r="E119" s="12">
        <v>115965.32999999999</v>
      </c>
      <c r="F119" s="12">
        <v>120768.48999999999</v>
      </c>
      <c r="G119" s="12">
        <v>119470.26000000001</v>
      </c>
      <c r="H119" s="12">
        <v>68284.75</v>
      </c>
      <c r="I119" s="12">
        <v>60925.02</v>
      </c>
      <c r="J119" s="12">
        <v>64037.66</v>
      </c>
      <c r="K119" s="12">
        <v>108422.76000000001</v>
      </c>
      <c r="L119" s="12">
        <v>109632.64000000001</v>
      </c>
      <c r="M119" s="12">
        <v>106799.88</v>
      </c>
      <c r="N119" s="12">
        <v>106651.29000000001</v>
      </c>
      <c r="O119" s="25">
        <v>1217820.2600000002</v>
      </c>
    </row>
    <row r="120" spans="1:15" x14ac:dyDescent="0.25">
      <c r="A120" s="27" t="s">
        <v>231</v>
      </c>
      <c r="B120" s="27" t="s">
        <v>232</v>
      </c>
      <c r="C120" s="12">
        <v>55308.65</v>
      </c>
      <c r="D120" s="12">
        <v>55122.23</v>
      </c>
      <c r="E120" s="12">
        <v>58909.94</v>
      </c>
      <c r="F120" s="12">
        <v>55434.879999999997</v>
      </c>
      <c r="G120" s="12">
        <v>110839.13</v>
      </c>
      <c r="H120" s="12">
        <v>166146.65</v>
      </c>
      <c r="I120" s="12">
        <v>56396.7</v>
      </c>
      <c r="J120" s="12">
        <v>53116.77</v>
      </c>
      <c r="K120" s="12">
        <v>54452.55</v>
      </c>
      <c r="L120" s="12">
        <v>53969.61</v>
      </c>
      <c r="M120" s="12">
        <v>53657.38</v>
      </c>
      <c r="N120" s="12">
        <v>54352.39</v>
      </c>
      <c r="O120" s="25">
        <v>827706.88</v>
      </c>
    </row>
    <row r="121" spans="1:15" x14ac:dyDescent="0.25">
      <c r="A121" s="27" t="s">
        <v>233</v>
      </c>
      <c r="B121" s="27" t="s">
        <v>234</v>
      </c>
      <c r="C121" s="12">
        <v>11677.42</v>
      </c>
      <c r="D121" s="12">
        <v>11647.63</v>
      </c>
      <c r="E121" s="12">
        <v>12170.16</v>
      </c>
      <c r="F121" s="12">
        <v>11754.75</v>
      </c>
      <c r="G121" s="12">
        <v>23570.45</v>
      </c>
      <c r="H121" s="12">
        <v>11797.2</v>
      </c>
      <c r="I121" s="12">
        <v>12097.74</v>
      </c>
      <c r="J121" s="12">
        <v>11321.03</v>
      </c>
      <c r="K121" s="12">
        <v>11582.04</v>
      </c>
      <c r="L121" s="12">
        <v>11629.59</v>
      </c>
      <c r="M121" s="12">
        <v>15667.61</v>
      </c>
      <c r="N121" s="12">
        <v>16655.29</v>
      </c>
      <c r="O121" s="25">
        <v>161570.91</v>
      </c>
    </row>
    <row r="122" spans="1:15" x14ac:dyDescent="0.25">
      <c r="A122" s="27" t="s">
        <v>235</v>
      </c>
      <c r="B122" s="27" t="s">
        <v>236</v>
      </c>
      <c r="C122" s="12">
        <v>188.61</v>
      </c>
      <c r="D122" s="12">
        <v>222.09</v>
      </c>
      <c r="E122" s="12">
        <v>3116.74</v>
      </c>
      <c r="F122" s="12">
        <v>578.55999999999995</v>
      </c>
      <c r="G122" s="12">
        <v>533.75</v>
      </c>
      <c r="H122" s="12">
        <v>1108.9000000000001</v>
      </c>
      <c r="I122" s="12">
        <v>544.05999999999995</v>
      </c>
      <c r="J122" s="12">
        <v>556.54</v>
      </c>
      <c r="K122" s="12">
        <v>530.29</v>
      </c>
      <c r="L122" s="12">
        <v>567</v>
      </c>
      <c r="M122" s="12">
        <v>474.88</v>
      </c>
      <c r="N122" s="12">
        <v>416.19</v>
      </c>
      <c r="O122" s="25">
        <v>8837.6099999999988</v>
      </c>
    </row>
    <row r="123" spans="1:15" x14ac:dyDescent="0.25">
      <c r="A123" s="24" t="s">
        <v>237</v>
      </c>
      <c r="B123" s="24" t="s">
        <v>238</v>
      </c>
      <c r="C123" s="28">
        <v>477668.5</v>
      </c>
      <c r="D123" s="28">
        <v>505861.45</v>
      </c>
      <c r="E123" s="28">
        <v>419773.59</v>
      </c>
      <c r="F123" s="28">
        <v>446187.46</v>
      </c>
      <c r="G123" s="28">
        <v>497073.33</v>
      </c>
      <c r="H123" s="28">
        <v>485732.05000000005</v>
      </c>
      <c r="I123" s="28">
        <v>550983.22</v>
      </c>
      <c r="J123" s="28">
        <v>553189.17999999993</v>
      </c>
      <c r="K123" s="28">
        <v>572452.01</v>
      </c>
      <c r="L123" s="28">
        <v>582509.74</v>
      </c>
      <c r="M123" s="28">
        <v>550847.6</v>
      </c>
      <c r="N123" s="28">
        <v>637416.39</v>
      </c>
      <c r="O123" s="25">
        <v>6279694.5199999986</v>
      </c>
    </row>
    <row r="124" spans="1:15" x14ac:dyDescent="0.25">
      <c r="A124" s="27" t="s">
        <v>239</v>
      </c>
      <c r="B124" s="27" t="s">
        <v>240</v>
      </c>
      <c r="C124" s="12">
        <v>447659.89</v>
      </c>
      <c r="D124" s="12">
        <v>480164.89</v>
      </c>
      <c r="E124" s="12">
        <v>398407.88</v>
      </c>
      <c r="F124" s="12">
        <v>429187.15</v>
      </c>
      <c r="G124" s="12">
        <v>480073.02</v>
      </c>
      <c r="H124" s="12">
        <v>477872.03</v>
      </c>
      <c r="I124" s="12">
        <v>547532.34</v>
      </c>
      <c r="J124" s="12">
        <v>501258.37</v>
      </c>
      <c r="K124" s="12">
        <v>520521.2</v>
      </c>
      <c r="L124" s="12">
        <v>535015.57999999996</v>
      </c>
      <c r="M124" s="12">
        <v>507808.9</v>
      </c>
      <c r="N124" s="12">
        <v>593925.48</v>
      </c>
      <c r="O124" s="25">
        <v>5919426.7300000004</v>
      </c>
    </row>
    <row r="125" spans="1:15" x14ac:dyDescent="0.25">
      <c r="A125" s="27" t="s">
        <v>241</v>
      </c>
      <c r="B125" s="27" t="s">
        <v>242</v>
      </c>
      <c r="C125" s="12">
        <v>30008.61</v>
      </c>
      <c r="D125" s="12">
        <v>25696.560000000001</v>
      </c>
      <c r="E125" s="12">
        <v>21365.71</v>
      </c>
      <c r="F125" s="12">
        <v>17000.310000000001</v>
      </c>
      <c r="G125" s="12">
        <v>17000.310000000001</v>
      </c>
      <c r="H125" s="12">
        <v>7860.02</v>
      </c>
      <c r="I125" s="12">
        <v>3450.88</v>
      </c>
      <c r="J125" s="12">
        <v>51930.81</v>
      </c>
      <c r="K125" s="12">
        <v>51930.81</v>
      </c>
      <c r="L125" s="12">
        <v>47494.16</v>
      </c>
      <c r="M125" s="12">
        <v>43038.7</v>
      </c>
      <c r="N125" s="12">
        <v>43490.91</v>
      </c>
      <c r="O125" s="25">
        <v>360267.79000000004</v>
      </c>
    </row>
    <row r="126" spans="1:15" x14ac:dyDescent="0.25">
      <c r="A126" s="27" t="s">
        <v>243</v>
      </c>
      <c r="B126" s="27" t="s">
        <v>244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25">
        <v>0</v>
      </c>
    </row>
    <row r="127" spans="1:15" x14ac:dyDescent="0.25">
      <c r="A127" s="27" t="s">
        <v>245</v>
      </c>
      <c r="B127" s="27" t="s">
        <v>246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25">
        <v>0</v>
      </c>
    </row>
    <row r="128" spans="1:15" x14ac:dyDescent="0.25">
      <c r="A128" s="27" t="s">
        <v>247</v>
      </c>
      <c r="B128" s="27" t="s">
        <v>248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25">
        <v>0</v>
      </c>
    </row>
    <row r="129" spans="1:15" x14ac:dyDescent="0.25">
      <c r="A129" s="27" t="s">
        <v>249</v>
      </c>
      <c r="B129" s="27" t="s">
        <v>250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25">
        <v>0</v>
      </c>
    </row>
    <row r="130" spans="1:15" x14ac:dyDescent="0.25">
      <c r="A130" s="24" t="s">
        <v>251</v>
      </c>
      <c r="B130" s="24" t="s">
        <v>252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5">
        <v>0</v>
      </c>
    </row>
    <row r="131" spans="1:15" x14ac:dyDescent="0.25">
      <c r="A131" s="27" t="s">
        <v>253</v>
      </c>
      <c r="B131" s="27" t="s">
        <v>252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25">
        <v>0</v>
      </c>
    </row>
    <row r="132" spans="1:15" x14ac:dyDescent="0.25">
      <c r="A132" s="24" t="s">
        <v>254</v>
      </c>
      <c r="B132" s="24" t="s">
        <v>55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5">
        <v>0</v>
      </c>
    </row>
    <row r="133" spans="1:15" x14ac:dyDescent="0.25">
      <c r="A133" s="27" t="s">
        <v>255</v>
      </c>
      <c r="B133" s="27" t="s">
        <v>55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25">
        <v>0</v>
      </c>
    </row>
    <row r="134" spans="1:15" x14ac:dyDescent="0.25">
      <c r="A134" s="24" t="s">
        <v>256</v>
      </c>
      <c r="B134" s="24" t="s">
        <v>257</v>
      </c>
      <c r="C134" s="28">
        <v>260324.56</v>
      </c>
      <c r="D134" s="28">
        <v>275680.46000000002</v>
      </c>
      <c r="E134" s="28">
        <v>300789.8</v>
      </c>
      <c r="F134" s="28">
        <v>324586.26</v>
      </c>
      <c r="G134" s="28">
        <v>346631.1</v>
      </c>
      <c r="H134" s="28">
        <v>370646.26</v>
      </c>
      <c r="I134" s="28">
        <v>375148.86</v>
      </c>
      <c r="J134" s="28">
        <v>398146.35</v>
      </c>
      <c r="K134" s="28">
        <v>406626.34</v>
      </c>
      <c r="L134" s="28">
        <v>416746.29</v>
      </c>
      <c r="M134" s="28">
        <v>414090.55</v>
      </c>
      <c r="N134" s="28">
        <v>255269.4</v>
      </c>
      <c r="O134" s="25">
        <v>4144686.23</v>
      </c>
    </row>
    <row r="135" spans="1:15" x14ac:dyDescent="0.25">
      <c r="A135" s="27" t="s">
        <v>258</v>
      </c>
      <c r="B135" s="27" t="s">
        <v>257</v>
      </c>
      <c r="C135" s="12">
        <v>260324.56</v>
      </c>
      <c r="D135" s="12">
        <v>275680.46000000002</v>
      </c>
      <c r="E135" s="12">
        <v>300789.8</v>
      </c>
      <c r="F135" s="12">
        <v>324586.26</v>
      </c>
      <c r="G135" s="12">
        <v>346631.1</v>
      </c>
      <c r="H135" s="12">
        <v>370646.26</v>
      </c>
      <c r="I135" s="12">
        <v>375148.86</v>
      </c>
      <c r="J135" s="12">
        <v>398146.35</v>
      </c>
      <c r="K135" s="12">
        <v>406626.34</v>
      </c>
      <c r="L135" s="12">
        <v>416746.29</v>
      </c>
      <c r="M135" s="12">
        <v>414090.55</v>
      </c>
      <c r="N135" s="12">
        <v>255269.4</v>
      </c>
      <c r="O135" s="25">
        <v>4144686.23</v>
      </c>
    </row>
    <row r="136" spans="1:15" x14ac:dyDescent="0.25">
      <c r="A136" s="24" t="s">
        <v>259</v>
      </c>
      <c r="B136" s="24" t="s">
        <v>260</v>
      </c>
      <c r="C136" s="26">
        <v>2202095.9300000002</v>
      </c>
      <c r="D136" s="26">
        <v>2130255.46</v>
      </c>
      <c r="E136" s="26">
        <v>2058578.94</v>
      </c>
      <c r="F136" s="26">
        <v>1986992.7200000002</v>
      </c>
      <c r="G136" s="26">
        <v>1986992.7200000002</v>
      </c>
      <c r="H136" s="26">
        <v>1861762.38</v>
      </c>
      <c r="I136" s="26">
        <v>1548542.7000000002</v>
      </c>
      <c r="J136" s="26">
        <v>1374100.27</v>
      </c>
      <c r="K136" s="26">
        <v>1293711.0599999998</v>
      </c>
      <c r="L136" s="26">
        <v>1217681.78</v>
      </c>
      <c r="M136" s="26">
        <v>1974120.2400000002</v>
      </c>
      <c r="N136" s="26">
        <v>2007657.0699999998</v>
      </c>
      <c r="O136" s="25">
        <v>21642491.270000003</v>
      </c>
    </row>
    <row r="137" spans="1:15" x14ac:dyDescent="0.25">
      <c r="A137" s="24" t="s">
        <v>261</v>
      </c>
      <c r="B137" s="24" t="s">
        <v>206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831950.42</v>
      </c>
      <c r="N137" s="26">
        <v>839134.09</v>
      </c>
      <c r="O137" s="25">
        <v>1671084.51</v>
      </c>
    </row>
    <row r="138" spans="1:15" x14ac:dyDescent="0.25">
      <c r="A138" s="27" t="s">
        <v>262</v>
      </c>
      <c r="B138" s="27" t="s">
        <v>208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831950.42</v>
      </c>
      <c r="N138" s="12">
        <v>839134.09</v>
      </c>
      <c r="O138" s="25">
        <v>1671084.51</v>
      </c>
    </row>
    <row r="139" spans="1:15" x14ac:dyDescent="0.25">
      <c r="A139" s="27" t="s">
        <v>263</v>
      </c>
      <c r="B139" s="27" t="s">
        <v>210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25">
        <v>0</v>
      </c>
    </row>
    <row r="140" spans="1:15" x14ac:dyDescent="0.25">
      <c r="A140" s="24" t="s">
        <v>264</v>
      </c>
      <c r="B140" s="24" t="s">
        <v>212</v>
      </c>
      <c r="C140" s="28">
        <v>93284.31</v>
      </c>
      <c r="D140" s="28">
        <v>93284.31</v>
      </c>
      <c r="E140" s="28">
        <v>93284.31</v>
      </c>
      <c r="F140" s="28">
        <v>93284.31</v>
      </c>
      <c r="G140" s="28">
        <v>93284.31</v>
      </c>
      <c r="H140" s="28">
        <v>93284.31</v>
      </c>
      <c r="I140" s="28">
        <v>93284.31</v>
      </c>
      <c r="J140" s="28">
        <v>40385.94</v>
      </c>
      <c r="K140" s="28">
        <v>35949.99</v>
      </c>
      <c r="L140" s="28">
        <v>35949.99</v>
      </c>
      <c r="M140" s="28">
        <v>35949.99</v>
      </c>
      <c r="N140" s="28">
        <v>35949.99</v>
      </c>
      <c r="O140" s="25">
        <v>837176.06999999983</v>
      </c>
    </row>
    <row r="141" spans="1:15" x14ac:dyDescent="0.25">
      <c r="A141" s="27" t="s">
        <v>265</v>
      </c>
      <c r="B141" s="27" t="s">
        <v>212</v>
      </c>
      <c r="C141" s="12">
        <v>93284.31</v>
      </c>
      <c r="D141" s="12">
        <v>93284.31</v>
      </c>
      <c r="E141" s="12">
        <v>93284.31</v>
      </c>
      <c r="F141" s="12">
        <v>93284.31</v>
      </c>
      <c r="G141" s="12">
        <v>93284.31</v>
      </c>
      <c r="H141" s="12">
        <v>93284.31</v>
      </c>
      <c r="I141" s="12">
        <v>93284.31</v>
      </c>
      <c r="J141" s="12">
        <v>40385.94</v>
      </c>
      <c r="K141" s="12">
        <v>35949.99</v>
      </c>
      <c r="L141" s="12">
        <v>35949.99</v>
      </c>
      <c r="M141" s="12">
        <v>35949.99</v>
      </c>
      <c r="N141" s="12">
        <v>35949.99</v>
      </c>
      <c r="O141" s="25">
        <v>837176.06999999983</v>
      </c>
    </row>
    <row r="142" spans="1:15" x14ac:dyDescent="0.25">
      <c r="A142" s="24" t="s">
        <v>266</v>
      </c>
      <c r="B142" s="24" t="s">
        <v>55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5">
        <v>0</v>
      </c>
    </row>
    <row r="143" spans="1:15" x14ac:dyDescent="0.25">
      <c r="A143" s="27" t="s">
        <v>267</v>
      </c>
      <c r="B143" s="27" t="s">
        <v>268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25">
        <v>0</v>
      </c>
    </row>
    <row r="144" spans="1:15" x14ac:dyDescent="0.25">
      <c r="A144" s="24" t="s">
        <v>269</v>
      </c>
      <c r="B144" s="24" t="s">
        <v>270</v>
      </c>
      <c r="C144" s="28">
        <v>2108811.62</v>
      </c>
      <c r="D144" s="28">
        <v>2036971.15</v>
      </c>
      <c r="E144" s="28">
        <v>1965294.63</v>
      </c>
      <c r="F144" s="28">
        <v>1893708.4100000001</v>
      </c>
      <c r="G144" s="28">
        <v>1893708.4100000001</v>
      </c>
      <c r="H144" s="28">
        <v>1768478.0699999998</v>
      </c>
      <c r="I144" s="28">
        <v>1455258.3900000001</v>
      </c>
      <c r="J144" s="28">
        <v>1333714.33</v>
      </c>
      <c r="K144" s="28">
        <v>1257761.0699999998</v>
      </c>
      <c r="L144" s="28">
        <v>1181731.79</v>
      </c>
      <c r="M144" s="28">
        <v>1106219.83</v>
      </c>
      <c r="N144" s="28">
        <v>1132572.99</v>
      </c>
      <c r="O144" s="25">
        <v>19134230.690000001</v>
      </c>
    </row>
    <row r="145" spans="1:15" x14ac:dyDescent="0.25">
      <c r="A145" s="27" t="s">
        <v>271</v>
      </c>
      <c r="B145" s="27" t="s">
        <v>270</v>
      </c>
      <c r="C145" s="12">
        <v>2108811.62</v>
      </c>
      <c r="D145" s="12">
        <v>2036971.15</v>
      </c>
      <c r="E145" s="12">
        <v>1965294.63</v>
      </c>
      <c r="F145" s="12">
        <v>1893708.4100000001</v>
      </c>
      <c r="G145" s="12">
        <v>1893708.4100000001</v>
      </c>
      <c r="H145" s="12">
        <v>1768478.0699999998</v>
      </c>
      <c r="I145" s="12">
        <v>1455258.3900000001</v>
      </c>
      <c r="J145" s="12">
        <v>1333714.33</v>
      </c>
      <c r="K145" s="12">
        <v>1257761.0699999998</v>
      </c>
      <c r="L145" s="12">
        <v>1181731.79</v>
      </c>
      <c r="M145" s="12">
        <v>1106219.83</v>
      </c>
      <c r="N145" s="12">
        <v>1132572.99</v>
      </c>
      <c r="O145" s="25">
        <v>19134230.690000001</v>
      </c>
    </row>
    <row r="146" spans="1:15" x14ac:dyDescent="0.25">
      <c r="A146" s="24" t="s">
        <v>272</v>
      </c>
      <c r="B146" s="24" t="s">
        <v>246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5">
        <v>0</v>
      </c>
    </row>
    <row r="147" spans="1:15" x14ac:dyDescent="0.25">
      <c r="A147" s="27" t="s">
        <v>273</v>
      </c>
      <c r="B147" s="27" t="s">
        <v>246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25">
        <v>0</v>
      </c>
    </row>
    <row r="148" spans="1:15" x14ac:dyDescent="0.25">
      <c r="A148" s="24" t="s">
        <v>274</v>
      </c>
      <c r="B148" s="24" t="s">
        <v>275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5">
        <v>0</v>
      </c>
    </row>
    <row r="149" spans="1:15" x14ac:dyDescent="0.25">
      <c r="A149" s="27" t="s">
        <v>276</v>
      </c>
      <c r="B149" s="27" t="s">
        <v>277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25">
        <v>0</v>
      </c>
    </row>
    <row r="150" spans="1:15" x14ac:dyDescent="0.25">
      <c r="A150" s="24" t="s">
        <v>278</v>
      </c>
      <c r="B150" s="24" t="s">
        <v>279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5">
        <v>0</v>
      </c>
    </row>
    <row r="151" spans="1:15" x14ac:dyDescent="0.25">
      <c r="A151" s="27" t="s">
        <v>280</v>
      </c>
      <c r="B151" s="27" t="s">
        <v>281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25">
        <v>0</v>
      </c>
    </row>
    <row r="152" spans="1:15" x14ac:dyDescent="0.25">
      <c r="A152" s="27" t="s">
        <v>282</v>
      </c>
      <c r="B152" s="27" t="s">
        <v>283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25">
        <v>0</v>
      </c>
    </row>
    <row r="153" spans="1:15" x14ac:dyDescent="0.25">
      <c r="A153" s="24" t="s">
        <v>284</v>
      </c>
      <c r="B153" s="24" t="s">
        <v>285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5">
        <v>0</v>
      </c>
    </row>
    <row r="154" spans="1:15" x14ac:dyDescent="0.25">
      <c r="A154" s="27" t="s">
        <v>286</v>
      </c>
      <c r="B154" s="27" t="s">
        <v>285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25">
        <v>0</v>
      </c>
    </row>
    <row r="155" spans="1:15" x14ac:dyDescent="0.25">
      <c r="A155" s="24" t="s">
        <v>287</v>
      </c>
      <c r="B155" s="24" t="s">
        <v>288</v>
      </c>
      <c r="C155" s="28">
        <v>-1549253.77</v>
      </c>
      <c r="D155" s="28">
        <v>-1560102.25</v>
      </c>
      <c r="E155" s="28">
        <v>-1565070.77</v>
      </c>
      <c r="F155" s="28">
        <v>-1520083.52</v>
      </c>
      <c r="G155" s="28">
        <v>-1744201.4000000001</v>
      </c>
      <c r="H155" s="28">
        <v>-1750801.81</v>
      </c>
      <c r="I155" s="28">
        <v>-1854133.1</v>
      </c>
      <c r="J155" s="28">
        <v>-1782485.67</v>
      </c>
      <c r="K155" s="28">
        <v>-1800599.17</v>
      </c>
      <c r="L155" s="28">
        <v>-1704527.09</v>
      </c>
      <c r="M155" s="28">
        <v>-1756320.92</v>
      </c>
      <c r="N155" s="28">
        <v>-1883608.78</v>
      </c>
      <c r="O155" s="25">
        <v>-20471188.25</v>
      </c>
    </row>
    <row r="156" spans="1:15" x14ac:dyDescent="0.25">
      <c r="A156" s="24" t="s">
        <v>289</v>
      </c>
      <c r="B156" s="24" t="s">
        <v>290</v>
      </c>
      <c r="C156" s="26">
        <v>10000</v>
      </c>
      <c r="D156" s="26">
        <v>10000</v>
      </c>
      <c r="E156" s="26">
        <v>10000</v>
      </c>
      <c r="F156" s="26">
        <v>10000</v>
      </c>
      <c r="G156" s="26">
        <v>10000</v>
      </c>
      <c r="H156" s="26">
        <v>10000</v>
      </c>
      <c r="I156" s="26">
        <v>10000</v>
      </c>
      <c r="J156" s="26">
        <v>10000</v>
      </c>
      <c r="K156" s="26">
        <v>10000</v>
      </c>
      <c r="L156" s="26">
        <v>10000</v>
      </c>
      <c r="M156" s="26">
        <v>10000</v>
      </c>
      <c r="N156" s="26">
        <v>10000</v>
      </c>
      <c r="O156" s="25">
        <v>120000</v>
      </c>
    </row>
    <row r="157" spans="1:15" x14ac:dyDescent="0.25">
      <c r="A157" s="27" t="s">
        <v>291</v>
      </c>
      <c r="B157" s="27" t="s">
        <v>290</v>
      </c>
      <c r="C157" s="12">
        <v>10000</v>
      </c>
      <c r="D157" s="12">
        <v>10000</v>
      </c>
      <c r="E157" s="12">
        <v>10000</v>
      </c>
      <c r="F157" s="12">
        <v>10000</v>
      </c>
      <c r="G157" s="12">
        <v>10000</v>
      </c>
      <c r="H157" s="12">
        <v>10000</v>
      </c>
      <c r="I157" s="12">
        <v>10000</v>
      </c>
      <c r="J157" s="12">
        <v>10000</v>
      </c>
      <c r="K157" s="12">
        <v>10000</v>
      </c>
      <c r="L157" s="12">
        <v>10000</v>
      </c>
      <c r="M157" s="12">
        <v>10000</v>
      </c>
      <c r="N157" s="12">
        <v>10000</v>
      </c>
      <c r="O157" s="25">
        <v>120000</v>
      </c>
    </row>
    <row r="158" spans="1:15" x14ac:dyDescent="0.25">
      <c r="A158" s="24" t="s">
        <v>292</v>
      </c>
      <c r="B158" s="24" t="s">
        <v>293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5">
        <v>0</v>
      </c>
    </row>
    <row r="159" spans="1:15" x14ac:dyDescent="0.25">
      <c r="A159" s="27" t="s">
        <v>294</v>
      </c>
      <c r="B159" s="27" t="s">
        <v>293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5">
        <v>0</v>
      </c>
    </row>
    <row r="160" spans="1:15" x14ac:dyDescent="0.25">
      <c r="A160" s="27" t="s">
        <v>295</v>
      </c>
      <c r="B160" s="27" t="s">
        <v>296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25">
        <v>0</v>
      </c>
    </row>
    <row r="161" spans="1:15" x14ac:dyDescent="0.25">
      <c r="A161" s="27" t="s">
        <v>297</v>
      </c>
      <c r="B161" s="27" t="s">
        <v>298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25">
        <v>0</v>
      </c>
    </row>
    <row r="162" spans="1:15" x14ac:dyDescent="0.25">
      <c r="A162" s="27" t="s">
        <v>299</v>
      </c>
      <c r="B162" s="27" t="s">
        <v>300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25">
        <v>0</v>
      </c>
    </row>
    <row r="163" spans="1:15" x14ac:dyDescent="0.25">
      <c r="A163" s="27" t="s">
        <v>301</v>
      </c>
      <c r="B163" s="27" t="s">
        <v>302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25">
        <v>0</v>
      </c>
    </row>
    <row r="164" spans="1:15" x14ac:dyDescent="0.25">
      <c r="A164" s="24" t="s">
        <v>303</v>
      </c>
      <c r="B164" s="24" t="s">
        <v>304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5">
        <v>0</v>
      </c>
    </row>
    <row r="165" spans="1:15" x14ac:dyDescent="0.25">
      <c r="A165" s="27" t="s">
        <v>305</v>
      </c>
      <c r="B165" s="27" t="s">
        <v>304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25">
        <v>0</v>
      </c>
    </row>
    <row r="166" spans="1:15" x14ac:dyDescent="0.25">
      <c r="A166" s="24" t="s">
        <v>306</v>
      </c>
      <c r="B166" s="24" t="s">
        <v>307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5">
        <v>0</v>
      </c>
    </row>
    <row r="167" spans="1:15" x14ac:dyDescent="0.25">
      <c r="A167" s="27" t="s">
        <v>308</v>
      </c>
      <c r="B167" s="27" t="s">
        <v>309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25">
        <v>0</v>
      </c>
    </row>
    <row r="168" spans="1:15" x14ac:dyDescent="0.25">
      <c r="A168" s="24" t="s">
        <v>310</v>
      </c>
      <c r="B168" s="24" t="s">
        <v>311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5">
        <v>0</v>
      </c>
    </row>
    <row r="169" spans="1:15" x14ac:dyDescent="0.25">
      <c r="A169" s="27" t="s">
        <v>312</v>
      </c>
      <c r="B169" s="27" t="s">
        <v>311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5">
        <v>0</v>
      </c>
    </row>
    <row r="170" spans="1:15" x14ac:dyDescent="0.25">
      <c r="A170" s="27" t="s">
        <v>313</v>
      </c>
      <c r="B170" s="27" t="s">
        <v>314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25">
        <v>0</v>
      </c>
    </row>
    <row r="171" spans="1:15" x14ac:dyDescent="0.25">
      <c r="A171" s="27" t="s">
        <v>315</v>
      </c>
      <c r="B171" s="27" t="s">
        <v>316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25">
        <v>0</v>
      </c>
    </row>
    <row r="172" spans="1:15" x14ac:dyDescent="0.25">
      <c r="A172" s="27" t="s">
        <v>317</v>
      </c>
      <c r="B172" s="27" t="s">
        <v>318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25">
        <v>0</v>
      </c>
    </row>
    <row r="173" spans="1:15" x14ac:dyDescent="0.25">
      <c r="A173" s="27" t="s">
        <v>319</v>
      </c>
      <c r="B173" s="27" t="s">
        <v>320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25">
        <v>0</v>
      </c>
    </row>
    <row r="174" spans="1:15" x14ac:dyDescent="0.25">
      <c r="A174" s="27" t="s">
        <v>321</v>
      </c>
      <c r="B174" s="27" t="s">
        <v>322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25">
        <v>0</v>
      </c>
    </row>
    <row r="175" spans="1:15" x14ac:dyDescent="0.25">
      <c r="A175" s="27" t="s">
        <v>323</v>
      </c>
      <c r="B175" s="27" t="s">
        <v>324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25">
        <v>0</v>
      </c>
    </row>
    <row r="176" spans="1:15" x14ac:dyDescent="0.25">
      <c r="A176" s="27" t="s">
        <v>325</v>
      </c>
      <c r="B176" s="27" t="s">
        <v>326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25">
        <v>0</v>
      </c>
    </row>
    <row r="177" spans="1:15" x14ac:dyDescent="0.25">
      <c r="A177" s="24" t="s">
        <v>327</v>
      </c>
      <c r="B177" s="24" t="s">
        <v>328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5">
        <v>0</v>
      </c>
    </row>
    <row r="178" spans="1:15" x14ac:dyDescent="0.25">
      <c r="A178" s="27" t="s">
        <v>329</v>
      </c>
      <c r="B178" s="27" t="s">
        <v>328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25">
        <v>0</v>
      </c>
    </row>
    <row r="179" spans="1:15" x14ac:dyDescent="0.25">
      <c r="A179" s="24" t="s">
        <v>330</v>
      </c>
      <c r="B179" s="24" t="s">
        <v>331</v>
      </c>
      <c r="C179" s="26">
        <v>-1559253.77</v>
      </c>
      <c r="D179" s="26">
        <v>-1570102.25</v>
      </c>
      <c r="E179" s="26">
        <v>-1575070.77</v>
      </c>
      <c r="F179" s="26">
        <v>-1530083.52</v>
      </c>
      <c r="G179" s="26">
        <v>-1754201.4000000001</v>
      </c>
      <c r="H179" s="26">
        <v>-1760801.81</v>
      </c>
      <c r="I179" s="26">
        <v>-1864133.1</v>
      </c>
      <c r="J179" s="26">
        <v>-1792485.67</v>
      </c>
      <c r="K179" s="26">
        <v>-1810599.17</v>
      </c>
      <c r="L179" s="26">
        <v>-1714527.09</v>
      </c>
      <c r="M179" s="26">
        <v>-1766320.92</v>
      </c>
      <c r="N179" s="26">
        <v>-1893608.78</v>
      </c>
      <c r="O179" s="25">
        <v>-20591188.25</v>
      </c>
    </row>
    <row r="180" spans="1:15" x14ac:dyDescent="0.25">
      <c r="A180" s="27" t="s">
        <v>332</v>
      </c>
      <c r="B180" s="27" t="s">
        <v>331</v>
      </c>
      <c r="C180" s="28">
        <v>-1559253.77</v>
      </c>
      <c r="D180" s="28">
        <v>-1570102.25</v>
      </c>
      <c r="E180" s="28">
        <v>-1575070.77</v>
      </c>
      <c r="F180" s="28">
        <v>-1530083.52</v>
      </c>
      <c r="G180" s="28">
        <v>-1754201.4000000001</v>
      </c>
      <c r="H180" s="28">
        <v>-1760801.81</v>
      </c>
      <c r="I180" s="28">
        <v>-1864133.1</v>
      </c>
      <c r="J180" s="28">
        <v>-1792485.67</v>
      </c>
      <c r="K180" s="28">
        <v>-1810599.17</v>
      </c>
      <c r="L180" s="28">
        <v>-1714527.09</v>
      </c>
      <c r="M180" s="28">
        <v>-1766320.92</v>
      </c>
      <c r="N180" s="28">
        <v>-1893608.78</v>
      </c>
      <c r="O180" s="25">
        <v>-20591188.25</v>
      </c>
    </row>
    <row r="181" spans="1:15" x14ac:dyDescent="0.25">
      <c r="A181" s="27" t="s">
        <v>333</v>
      </c>
      <c r="B181" s="27" t="s">
        <v>334</v>
      </c>
      <c r="C181" s="12">
        <v>-1573605.81</v>
      </c>
      <c r="D181" s="12">
        <v>-1573605.81</v>
      </c>
      <c r="E181" s="12">
        <v>-1573605.81</v>
      </c>
      <c r="F181" s="12">
        <v>-1573605.81</v>
      </c>
      <c r="G181" s="12">
        <v>-1573605.81</v>
      </c>
      <c r="H181" s="12">
        <v>-1573605.81</v>
      </c>
      <c r="I181" s="12">
        <v>-1573605.81</v>
      </c>
      <c r="J181" s="12">
        <v>-1573605.81</v>
      </c>
      <c r="K181" s="12">
        <v>-1573605.81</v>
      </c>
      <c r="L181" s="12">
        <v>-1573605.81</v>
      </c>
      <c r="M181" s="12">
        <v>-1573605.81</v>
      </c>
      <c r="N181" s="12">
        <v>-1573605.81</v>
      </c>
      <c r="O181" s="25">
        <v>-18883269.720000003</v>
      </c>
    </row>
    <row r="182" spans="1:15" x14ac:dyDescent="0.25">
      <c r="A182" s="27" t="s">
        <v>335</v>
      </c>
      <c r="B182" s="27" t="s">
        <v>336</v>
      </c>
      <c r="C182" s="12">
        <v>14352.04</v>
      </c>
      <c r="D182" s="12">
        <v>3503.56</v>
      </c>
      <c r="E182" s="12">
        <v>-1464.96</v>
      </c>
      <c r="F182" s="12">
        <v>43522.29</v>
      </c>
      <c r="G182" s="12">
        <v>-180595.59</v>
      </c>
      <c r="H182" s="12">
        <v>-187196</v>
      </c>
      <c r="I182" s="12">
        <v>-290527.28999999998</v>
      </c>
      <c r="J182" s="12">
        <v>-218879.86</v>
      </c>
      <c r="K182" s="12">
        <v>-236993.36</v>
      </c>
      <c r="L182" s="12">
        <v>-140921.28</v>
      </c>
      <c r="M182" s="12">
        <v>-192715.11</v>
      </c>
      <c r="N182" s="12">
        <v>-320002.96999999997</v>
      </c>
      <c r="O182" s="25">
        <v>-1707918.53</v>
      </c>
    </row>
    <row r="183" spans="1:15" x14ac:dyDescent="0.25">
      <c r="A183" s="27" t="s">
        <v>337</v>
      </c>
      <c r="B183" s="27" t="s">
        <v>338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25">
        <v>0</v>
      </c>
    </row>
    <row r="184" spans="1:15" x14ac:dyDescent="0.25">
      <c r="A184" s="24"/>
      <c r="B184" s="24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5">
        <v>0</v>
      </c>
    </row>
    <row r="185" spans="1:15" x14ac:dyDescent="0.25">
      <c r="A185" s="23">
        <v>3</v>
      </c>
      <c r="B185" s="24" t="s">
        <v>339</v>
      </c>
      <c r="C185" s="25">
        <v>14352.030000000061</v>
      </c>
      <c r="D185" s="25">
        <v>-10848.469999999965</v>
      </c>
      <c r="E185" s="25">
        <v>-4968.5199999999477</v>
      </c>
      <c r="F185" s="25">
        <v>44987.250000000065</v>
      </c>
      <c r="G185" s="25">
        <v>-224117.88</v>
      </c>
      <c r="H185" s="25">
        <v>-6600.4099999999899</v>
      </c>
      <c r="I185" s="25">
        <v>-103331.29000000002</v>
      </c>
      <c r="J185" s="25">
        <v>71647.430000000168</v>
      </c>
      <c r="K185" s="25">
        <v>-18113.500000000033</v>
      </c>
      <c r="L185" s="25">
        <v>96072.0799999999</v>
      </c>
      <c r="M185" s="25">
        <v>-51793.830000000045</v>
      </c>
      <c r="N185" s="25">
        <v>-127287.86000000013</v>
      </c>
      <c r="O185" s="25">
        <v>-320002.96999999997</v>
      </c>
    </row>
    <row r="186" spans="1:15" x14ac:dyDescent="0.25">
      <c r="A186" s="24" t="s">
        <v>340</v>
      </c>
      <c r="B186" s="24" t="s">
        <v>341</v>
      </c>
      <c r="C186" s="26">
        <v>17917.570000000062</v>
      </c>
      <c r="D186" s="26">
        <v>-12189.999999999965</v>
      </c>
      <c r="E186" s="26">
        <v>-4563.7799999999479</v>
      </c>
      <c r="F186" s="26">
        <v>54177.680000000066</v>
      </c>
      <c r="G186" s="26">
        <v>-235937.06</v>
      </c>
      <c r="H186" s="26">
        <v>-6600.4099999999899</v>
      </c>
      <c r="I186" s="26">
        <v>-103331.29000000002</v>
      </c>
      <c r="J186" s="26">
        <v>71647.430000000168</v>
      </c>
      <c r="K186" s="26">
        <v>-18113.500000000033</v>
      </c>
      <c r="L186" s="26">
        <v>96072.0799999999</v>
      </c>
      <c r="M186" s="26">
        <v>-51793.830000000045</v>
      </c>
      <c r="N186" s="26">
        <v>-127287.86000000013</v>
      </c>
      <c r="O186" s="25">
        <v>-320002.96999999997</v>
      </c>
    </row>
    <row r="187" spans="1:15" x14ac:dyDescent="0.25">
      <c r="A187" s="24" t="s">
        <v>342</v>
      </c>
      <c r="B187" s="24" t="s">
        <v>343</v>
      </c>
      <c r="C187" s="26">
        <v>17917.570000000062</v>
      </c>
      <c r="D187" s="26">
        <v>-12189.999999999965</v>
      </c>
      <c r="E187" s="26">
        <v>-4563.7799999999479</v>
      </c>
      <c r="F187" s="26">
        <v>54177.680000000066</v>
      </c>
      <c r="G187" s="26">
        <v>-235937.06</v>
      </c>
      <c r="H187" s="26">
        <v>-6600.4099999999899</v>
      </c>
      <c r="I187" s="26">
        <v>-103331.29000000002</v>
      </c>
      <c r="J187" s="26">
        <v>71647.430000000168</v>
      </c>
      <c r="K187" s="26">
        <v>-18113.500000000033</v>
      </c>
      <c r="L187" s="26">
        <v>96072.0799999999</v>
      </c>
      <c r="M187" s="26">
        <v>-51793.830000000045</v>
      </c>
      <c r="N187" s="26">
        <v>-127287.86000000013</v>
      </c>
      <c r="O187" s="25">
        <v>-320002.96999999997</v>
      </c>
    </row>
    <row r="188" spans="1:15" x14ac:dyDescent="0.25">
      <c r="A188" s="24" t="s">
        <v>344</v>
      </c>
      <c r="B188" s="24" t="s">
        <v>345</v>
      </c>
      <c r="C188" s="26">
        <v>611141.58000000007</v>
      </c>
      <c r="D188" s="26">
        <v>538015.13</v>
      </c>
      <c r="E188" s="26">
        <v>678696.81</v>
      </c>
      <c r="F188" s="26">
        <v>610071.38</v>
      </c>
      <c r="G188" s="26">
        <v>110850.63</v>
      </c>
      <c r="H188" s="26">
        <v>467531</v>
      </c>
      <c r="I188" s="26">
        <v>606105.5</v>
      </c>
      <c r="J188" s="26">
        <v>597224.7300000001</v>
      </c>
      <c r="K188" s="26">
        <v>540906.99</v>
      </c>
      <c r="L188" s="26">
        <v>639053.16999999993</v>
      </c>
      <c r="M188" s="26">
        <v>586537.57999999996</v>
      </c>
      <c r="N188" s="26">
        <v>579385.74</v>
      </c>
      <c r="O188" s="25">
        <v>6565520.2400000002</v>
      </c>
    </row>
    <row r="189" spans="1:15" x14ac:dyDescent="0.25">
      <c r="A189" s="24" t="s">
        <v>346</v>
      </c>
      <c r="B189" s="24" t="s">
        <v>347</v>
      </c>
      <c r="C189" s="26">
        <v>639144.55000000005</v>
      </c>
      <c r="D189" s="26">
        <v>561727.15</v>
      </c>
      <c r="E189" s="26">
        <v>708164.65</v>
      </c>
      <c r="F189" s="26">
        <v>638952.80000000005</v>
      </c>
      <c r="G189" s="26">
        <v>121944.35</v>
      </c>
      <c r="H189" s="26">
        <v>495652.6</v>
      </c>
      <c r="I189" s="26">
        <v>647376.75</v>
      </c>
      <c r="J189" s="26">
        <v>638134.80000000005</v>
      </c>
      <c r="K189" s="26">
        <v>578351.6</v>
      </c>
      <c r="L189" s="26">
        <v>683121.2</v>
      </c>
      <c r="M189" s="26">
        <v>627513</v>
      </c>
      <c r="N189" s="26">
        <v>619810.9</v>
      </c>
      <c r="O189" s="25">
        <v>6959894.3500000006</v>
      </c>
    </row>
    <row r="190" spans="1:15" x14ac:dyDescent="0.25">
      <c r="A190" s="24" t="s">
        <v>348</v>
      </c>
      <c r="B190" s="24" t="s">
        <v>349</v>
      </c>
      <c r="C190" s="28">
        <v>639144.55000000005</v>
      </c>
      <c r="D190" s="28">
        <v>561727.15</v>
      </c>
      <c r="E190" s="28">
        <v>708164.65</v>
      </c>
      <c r="F190" s="28">
        <v>638952.80000000005</v>
      </c>
      <c r="G190" s="28">
        <v>121944.35</v>
      </c>
      <c r="H190" s="28">
        <v>495652.6</v>
      </c>
      <c r="I190" s="28">
        <v>647376.75</v>
      </c>
      <c r="J190" s="28">
        <v>638134.80000000005</v>
      </c>
      <c r="K190" s="28">
        <v>578351.6</v>
      </c>
      <c r="L190" s="28">
        <v>683121.2</v>
      </c>
      <c r="M190" s="28">
        <v>627513</v>
      </c>
      <c r="N190" s="28">
        <v>619810.9</v>
      </c>
      <c r="O190" s="25">
        <v>6959894.3500000006</v>
      </c>
    </row>
    <row r="191" spans="1:15" x14ac:dyDescent="0.25">
      <c r="A191" s="27" t="s">
        <v>350</v>
      </c>
      <c r="B191" s="27" t="s">
        <v>351</v>
      </c>
      <c r="C191" s="12">
        <v>609427.5</v>
      </c>
      <c r="D191" s="12">
        <v>542267</v>
      </c>
      <c r="E191" s="12">
        <v>686213</v>
      </c>
      <c r="F191" s="12">
        <v>602280.25</v>
      </c>
      <c r="G191" s="12">
        <v>112772</v>
      </c>
      <c r="H191" s="12">
        <v>490083</v>
      </c>
      <c r="I191" s="12">
        <v>626609.5</v>
      </c>
      <c r="J191" s="12">
        <v>615224.5</v>
      </c>
      <c r="K191" s="12">
        <v>554840</v>
      </c>
      <c r="L191" s="12">
        <v>657126.25</v>
      </c>
      <c r="M191" s="12">
        <v>599494.5</v>
      </c>
      <c r="N191" s="12">
        <v>592509.5</v>
      </c>
      <c r="O191" s="25">
        <v>6688847</v>
      </c>
    </row>
    <row r="192" spans="1:15" x14ac:dyDescent="0.25">
      <c r="A192" s="27" t="s">
        <v>352</v>
      </c>
      <c r="B192" s="27" t="s">
        <v>353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25">
        <v>0</v>
      </c>
    </row>
    <row r="193" spans="1:15" x14ac:dyDescent="0.25">
      <c r="A193" s="27" t="s">
        <v>354</v>
      </c>
      <c r="B193" s="27" t="s">
        <v>355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25">
        <v>0</v>
      </c>
    </row>
    <row r="194" spans="1:15" x14ac:dyDescent="0.25">
      <c r="A194" s="27" t="s">
        <v>356</v>
      </c>
      <c r="B194" s="27" t="s">
        <v>357</v>
      </c>
      <c r="C194" s="12">
        <v>29717.05</v>
      </c>
      <c r="D194" s="12">
        <v>19460.150000000001</v>
      </c>
      <c r="E194" s="12">
        <v>21951.65</v>
      </c>
      <c r="F194" s="12">
        <v>36672.550000000003</v>
      </c>
      <c r="G194" s="12">
        <v>9172.35</v>
      </c>
      <c r="H194" s="12">
        <v>5569.6</v>
      </c>
      <c r="I194" s="12">
        <v>20767.25</v>
      </c>
      <c r="J194" s="12">
        <v>22910.3</v>
      </c>
      <c r="K194" s="12">
        <v>23511.599999999999</v>
      </c>
      <c r="L194" s="12">
        <v>25994.95</v>
      </c>
      <c r="M194" s="12">
        <v>28018.5</v>
      </c>
      <c r="N194" s="12">
        <v>27301.4</v>
      </c>
      <c r="O194" s="25">
        <v>271047.35000000003</v>
      </c>
    </row>
    <row r="195" spans="1:15" x14ac:dyDescent="0.25">
      <c r="A195" s="29" t="s">
        <v>358</v>
      </c>
      <c r="B195" s="24" t="s">
        <v>359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5">
        <v>0</v>
      </c>
    </row>
    <row r="196" spans="1:15" x14ac:dyDescent="0.25">
      <c r="A196" s="30" t="s">
        <v>360</v>
      </c>
      <c r="B196" s="27" t="s">
        <v>361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25">
        <v>0</v>
      </c>
    </row>
    <row r="197" spans="1:15" x14ac:dyDescent="0.25">
      <c r="A197" s="30" t="s">
        <v>362</v>
      </c>
      <c r="B197" s="27" t="s">
        <v>363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25">
        <v>0</v>
      </c>
    </row>
    <row r="198" spans="1:15" x14ac:dyDescent="0.25">
      <c r="A198" s="30" t="s">
        <v>364</v>
      </c>
      <c r="B198" s="27" t="s">
        <v>365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25">
        <v>0</v>
      </c>
    </row>
    <row r="199" spans="1:15" x14ac:dyDescent="0.25">
      <c r="A199" s="30" t="s">
        <v>366</v>
      </c>
      <c r="B199" s="27" t="s">
        <v>367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25">
        <v>0</v>
      </c>
    </row>
    <row r="200" spans="1:15" x14ac:dyDescent="0.25">
      <c r="A200" s="29" t="s">
        <v>368</v>
      </c>
      <c r="B200" s="29" t="s">
        <v>369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5">
        <v>0</v>
      </c>
    </row>
    <row r="201" spans="1:15" x14ac:dyDescent="0.25">
      <c r="A201" s="30" t="s">
        <v>370</v>
      </c>
      <c r="B201" s="30" t="s">
        <v>371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25">
        <v>0</v>
      </c>
    </row>
    <row r="202" spans="1:15" x14ac:dyDescent="0.25">
      <c r="A202" s="30" t="s">
        <v>372</v>
      </c>
      <c r="B202" s="30" t="s">
        <v>373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25">
        <v>0</v>
      </c>
    </row>
    <row r="203" spans="1:15" x14ac:dyDescent="0.25">
      <c r="A203" s="30" t="s">
        <v>374</v>
      </c>
      <c r="B203" s="30" t="s">
        <v>375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25">
        <v>0</v>
      </c>
    </row>
    <row r="204" spans="1:15" x14ac:dyDescent="0.25">
      <c r="A204" s="30" t="s">
        <v>376</v>
      </c>
      <c r="B204" s="30" t="s">
        <v>377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25">
        <v>0</v>
      </c>
    </row>
    <row r="205" spans="1:15" x14ac:dyDescent="0.25">
      <c r="A205" s="24" t="s">
        <v>378</v>
      </c>
      <c r="B205" s="24" t="s">
        <v>379</v>
      </c>
      <c r="C205" s="26">
        <v>28002.97</v>
      </c>
      <c r="D205" s="26">
        <v>23712.02</v>
      </c>
      <c r="E205" s="26">
        <v>29467.84</v>
      </c>
      <c r="F205" s="26">
        <v>28881.420000000002</v>
      </c>
      <c r="G205" s="26">
        <v>11093.720000000001</v>
      </c>
      <c r="H205" s="26">
        <v>28121.599999999999</v>
      </c>
      <c r="I205" s="26">
        <v>41271.25</v>
      </c>
      <c r="J205" s="26">
        <v>40910.07</v>
      </c>
      <c r="K205" s="26">
        <v>37444.61</v>
      </c>
      <c r="L205" s="26">
        <v>44068.03</v>
      </c>
      <c r="M205" s="26">
        <v>40975.42</v>
      </c>
      <c r="N205" s="26">
        <v>40425.159999999996</v>
      </c>
      <c r="O205" s="25">
        <v>394374.11</v>
      </c>
    </row>
    <row r="206" spans="1:15" x14ac:dyDescent="0.25">
      <c r="A206" s="24" t="s">
        <v>380</v>
      </c>
      <c r="B206" s="24" t="s">
        <v>381</v>
      </c>
      <c r="C206" s="26">
        <v>28002.97</v>
      </c>
      <c r="D206" s="26">
        <v>23712.02</v>
      </c>
      <c r="E206" s="26">
        <v>29467.84</v>
      </c>
      <c r="F206" s="26">
        <v>28881.420000000002</v>
      </c>
      <c r="G206" s="26">
        <v>11093.720000000001</v>
      </c>
      <c r="H206" s="26">
        <v>28121.599999999999</v>
      </c>
      <c r="I206" s="26">
        <v>41271.25</v>
      </c>
      <c r="J206" s="26">
        <v>40910.07</v>
      </c>
      <c r="K206" s="26">
        <v>37444.61</v>
      </c>
      <c r="L206" s="26">
        <v>44068.03</v>
      </c>
      <c r="M206" s="26">
        <v>40975.42</v>
      </c>
      <c r="N206" s="26">
        <v>40425.159999999996</v>
      </c>
      <c r="O206" s="25">
        <v>394374.11</v>
      </c>
    </row>
    <row r="207" spans="1:15" x14ac:dyDescent="0.25">
      <c r="A207" s="27" t="s">
        <v>380</v>
      </c>
      <c r="B207" s="27" t="s">
        <v>383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25">
        <v>0</v>
      </c>
    </row>
    <row r="208" spans="1:15" x14ac:dyDescent="0.25">
      <c r="A208" s="27" t="s">
        <v>384</v>
      </c>
      <c r="B208" s="27" t="s">
        <v>385</v>
      </c>
      <c r="C208" s="12">
        <v>4396.88</v>
      </c>
      <c r="D208" s="12">
        <v>3807.3</v>
      </c>
      <c r="E208" s="12">
        <v>4779.12</v>
      </c>
      <c r="F208" s="12">
        <v>4456.17</v>
      </c>
      <c r="G208" s="12">
        <v>3520.46</v>
      </c>
      <c r="H208" s="12">
        <v>616.27</v>
      </c>
      <c r="I208" s="12">
        <v>4279.18</v>
      </c>
      <c r="J208" s="12">
        <v>4240.2</v>
      </c>
      <c r="K208" s="12">
        <v>3865.85</v>
      </c>
      <c r="L208" s="12">
        <v>4549.95</v>
      </c>
      <c r="M208" s="12">
        <v>4215.1099999999997</v>
      </c>
      <c r="N208" s="12">
        <v>4160.21</v>
      </c>
      <c r="O208" s="25">
        <v>46886.7</v>
      </c>
    </row>
    <row r="209" spans="1:15" x14ac:dyDescent="0.25">
      <c r="A209" s="27" t="s">
        <v>386</v>
      </c>
      <c r="B209" s="27" t="s">
        <v>387</v>
      </c>
      <c r="C209" s="12">
        <v>20289.240000000002</v>
      </c>
      <c r="D209" s="12">
        <v>17569.5</v>
      </c>
      <c r="E209" s="12">
        <v>22054.52</v>
      </c>
      <c r="F209" s="12">
        <v>20561.91</v>
      </c>
      <c r="G209" s="12">
        <v>4015.57</v>
      </c>
      <c r="H209" s="12">
        <v>15074.99</v>
      </c>
      <c r="I209" s="12">
        <v>19747.27</v>
      </c>
      <c r="J209" s="12">
        <v>19567.009999999998</v>
      </c>
      <c r="K209" s="12">
        <v>17839.13</v>
      </c>
      <c r="L209" s="12">
        <v>20996.22</v>
      </c>
      <c r="M209" s="12">
        <v>19450.509999999998</v>
      </c>
      <c r="N209" s="12">
        <v>19197.259999999998</v>
      </c>
      <c r="O209" s="25">
        <v>216363.13000000006</v>
      </c>
    </row>
    <row r="210" spans="1:15" x14ac:dyDescent="0.25">
      <c r="A210" s="27" t="s">
        <v>388</v>
      </c>
      <c r="B210" s="27" t="s">
        <v>389</v>
      </c>
      <c r="C210" s="12">
        <v>3316.85</v>
      </c>
      <c r="D210" s="12">
        <v>2335.2199999999998</v>
      </c>
      <c r="E210" s="12">
        <v>2634.2</v>
      </c>
      <c r="F210" s="12">
        <v>3863.34</v>
      </c>
      <c r="G210" s="12">
        <v>3557.69</v>
      </c>
      <c r="H210" s="12">
        <v>12430.34</v>
      </c>
      <c r="I210" s="12">
        <v>17244.8</v>
      </c>
      <c r="J210" s="12">
        <v>17102.86</v>
      </c>
      <c r="K210" s="12">
        <v>15739.63</v>
      </c>
      <c r="L210" s="12">
        <v>18521.86</v>
      </c>
      <c r="M210" s="12">
        <v>17309.8</v>
      </c>
      <c r="N210" s="12">
        <v>17067.689999999999</v>
      </c>
      <c r="O210" s="25">
        <v>131124.28</v>
      </c>
    </row>
    <row r="211" spans="1:15" x14ac:dyDescent="0.25">
      <c r="A211" s="27" t="s">
        <v>390</v>
      </c>
      <c r="B211" s="27" t="s">
        <v>391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25">
        <v>0</v>
      </c>
    </row>
    <row r="212" spans="1:15" x14ac:dyDescent="0.25">
      <c r="A212" s="27" t="s">
        <v>392</v>
      </c>
      <c r="B212" s="27" t="s">
        <v>393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25">
        <v>0</v>
      </c>
    </row>
    <row r="213" spans="1:15" x14ac:dyDescent="0.25">
      <c r="A213" s="24" t="s">
        <v>394</v>
      </c>
      <c r="B213" s="24" t="s">
        <v>395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5">
        <v>0</v>
      </c>
    </row>
    <row r="214" spans="1:15" x14ac:dyDescent="0.25">
      <c r="A214" s="27" t="s">
        <v>396</v>
      </c>
      <c r="B214" s="27" t="s">
        <v>397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5">
        <v>0</v>
      </c>
    </row>
    <row r="215" spans="1:15" x14ac:dyDescent="0.25">
      <c r="A215" s="27" t="s">
        <v>398</v>
      </c>
      <c r="B215" s="27" t="s">
        <v>399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25">
        <v>0</v>
      </c>
    </row>
    <row r="216" spans="1:15" x14ac:dyDescent="0.25">
      <c r="A216" s="27" t="s">
        <v>400</v>
      </c>
      <c r="B216" s="27" t="s">
        <v>401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25">
        <v>0</v>
      </c>
    </row>
    <row r="217" spans="1:15" x14ac:dyDescent="0.25">
      <c r="A217" s="27" t="s">
        <v>402</v>
      </c>
      <c r="B217" s="27" t="s">
        <v>403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25">
        <v>0</v>
      </c>
    </row>
    <row r="218" spans="1:15" x14ac:dyDescent="0.25">
      <c r="A218" s="27" t="s">
        <v>404</v>
      </c>
      <c r="B218" s="27" t="s">
        <v>405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25">
        <v>0</v>
      </c>
    </row>
    <row r="219" spans="1:15" x14ac:dyDescent="0.25">
      <c r="A219" s="27" t="s">
        <v>406</v>
      </c>
      <c r="B219" s="27" t="s">
        <v>407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5">
        <v>0</v>
      </c>
    </row>
    <row r="220" spans="1:15" x14ac:dyDescent="0.25">
      <c r="A220" s="27" t="s">
        <v>408</v>
      </c>
      <c r="B220" s="27" t="s">
        <v>409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25">
        <v>0</v>
      </c>
    </row>
    <row r="221" spans="1:15" x14ac:dyDescent="0.25">
      <c r="A221" s="27" t="s">
        <v>410</v>
      </c>
      <c r="B221" s="27" t="s">
        <v>411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25">
        <v>0</v>
      </c>
    </row>
    <row r="222" spans="1:15" x14ac:dyDescent="0.25">
      <c r="A222" s="27" t="s">
        <v>412</v>
      </c>
      <c r="B222" s="27" t="s">
        <v>413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25">
        <v>0</v>
      </c>
    </row>
    <row r="223" spans="1:15" x14ac:dyDescent="0.25">
      <c r="A223" s="27" t="s">
        <v>414</v>
      </c>
      <c r="B223" s="27" t="s">
        <v>415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25">
        <v>0</v>
      </c>
    </row>
    <row r="224" spans="1:15" x14ac:dyDescent="0.25">
      <c r="A224" s="27" t="s">
        <v>416</v>
      </c>
      <c r="B224" s="27" t="s">
        <v>395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25">
        <v>0</v>
      </c>
    </row>
    <row r="225" spans="1:15" x14ac:dyDescent="0.25">
      <c r="A225" s="24" t="s">
        <v>417</v>
      </c>
      <c r="B225" s="24" t="s">
        <v>418</v>
      </c>
      <c r="C225" s="28">
        <v>488684.64</v>
      </c>
      <c r="D225" s="28">
        <v>454411.1</v>
      </c>
      <c r="E225" s="28">
        <v>519156.37</v>
      </c>
      <c r="F225" s="28">
        <v>447689.56999999995</v>
      </c>
      <c r="G225" s="28">
        <v>282286.19</v>
      </c>
      <c r="H225" s="28">
        <v>378076.61</v>
      </c>
      <c r="I225" s="28">
        <v>456665.31</v>
      </c>
      <c r="J225" s="28">
        <v>394755.67999999993</v>
      </c>
      <c r="K225" s="28">
        <v>449715.72000000003</v>
      </c>
      <c r="L225" s="28">
        <v>430404.72000000003</v>
      </c>
      <c r="M225" s="28">
        <v>517697.13</v>
      </c>
      <c r="N225" s="28">
        <v>383058.01</v>
      </c>
      <c r="O225" s="25">
        <v>5202601.05</v>
      </c>
    </row>
    <row r="226" spans="1:15" x14ac:dyDescent="0.25">
      <c r="A226" s="24" t="s">
        <v>419</v>
      </c>
      <c r="B226" s="24" t="s">
        <v>420</v>
      </c>
      <c r="C226" s="28">
        <v>488684.64</v>
      </c>
      <c r="D226" s="28">
        <v>454411.1</v>
      </c>
      <c r="E226" s="28">
        <v>519156.37</v>
      </c>
      <c r="F226" s="28">
        <v>447689.56999999995</v>
      </c>
      <c r="G226" s="28">
        <v>282286.19</v>
      </c>
      <c r="H226" s="28">
        <v>378076.61</v>
      </c>
      <c r="I226" s="28">
        <v>456665.31</v>
      </c>
      <c r="J226" s="28">
        <v>394755.67999999993</v>
      </c>
      <c r="K226" s="28">
        <v>449715.72000000003</v>
      </c>
      <c r="L226" s="28">
        <v>430404.72000000003</v>
      </c>
      <c r="M226" s="28">
        <v>517697.13</v>
      </c>
      <c r="N226" s="28">
        <v>383058.01</v>
      </c>
      <c r="O226" s="25">
        <v>5202601.05</v>
      </c>
    </row>
    <row r="227" spans="1:15" x14ac:dyDescent="0.25">
      <c r="A227" s="24" t="s">
        <v>421</v>
      </c>
      <c r="B227" s="24" t="s">
        <v>422</v>
      </c>
      <c r="C227" s="28">
        <v>233048.13</v>
      </c>
      <c r="D227" s="28">
        <v>225737.4</v>
      </c>
      <c r="E227" s="28">
        <v>249918.71</v>
      </c>
      <c r="F227" s="28">
        <v>237064.90999999997</v>
      </c>
      <c r="G227" s="28">
        <v>231498.15</v>
      </c>
      <c r="H227" s="28">
        <v>196262.06000000003</v>
      </c>
      <c r="I227" s="28">
        <v>190419.82</v>
      </c>
      <c r="J227" s="28">
        <v>184127.74</v>
      </c>
      <c r="K227" s="28">
        <v>224483.05</v>
      </c>
      <c r="L227" s="28">
        <v>226834.38</v>
      </c>
      <c r="M227" s="28">
        <v>303376.55000000005</v>
      </c>
      <c r="N227" s="28">
        <v>213928.22</v>
      </c>
      <c r="O227" s="25">
        <v>2716699.1200000006</v>
      </c>
    </row>
    <row r="228" spans="1:15" x14ac:dyDescent="0.25">
      <c r="A228" s="27" t="s">
        <v>423</v>
      </c>
      <c r="B228" s="27" t="s">
        <v>424</v>
      </c>
      <c r="C228" s="12">
        <v>117333.46</v>
      </c>
      <c r="D228" s="12">
        <v>117714.39</v>
      </c>
      <c r="E228" s="12">
        <v>118122.05</v>
      </c>
      <c r="F228" s="12">
        <v>120176.12</v>
      </c>
      <c r="G228" s="31">
        <v>118436.07</v>
      </c>
      <c r="H228" s="12">
        <v>73179.820000000007</v>
      </c>
      <c r="I228" s="12">
        <v>69804.179999999993</v>
      </c>
      <c r="J228" s="12">
        <v>69021.5</v>
      </c>
      <c r="K228" s="12">
        <v>113148.89</v>
      </c>
      <c r="L228" s="12">
        <v>117803.9</v>
      </c>
      <c r="M228" s="12">
        <v>155403.68</v>
      </c>
      <c r="N228" s="12">
        <v>100514.09</v>
      </c>
      <c r="O228" s="25">
        <v>1290658.1500000001</v>
      </c>
    </row>
    <row r="229" spans="1:15" x14ac:dyDescent="0.25">
      <c r="A229" s="27" t="s">
        <v>425</v>
      </c>
      <c r="B229" s="27" t="s">
        <v>426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25">
        <v>0</v>
      </c>
    </row>
    <row r="230" spans="1:15" x14ac:dyDescent="0.25">
      <c r="A230" s="27" t="s">
        <v>427</v>
      </c>
      <c r="B230" s="27" t="s">
        <v>428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25">
        <v>0</v>
      </c>
    </row>
    <row r="231" spans="1:15" x14ac:dyDescent="0.25">
      <c r="A231" s="27" t="s">
        <v>429</v>
      </c>
      <c r="B231" s="27" t="s">
        <v>430</v>
      </c>
      <c r="C231" s="12">
        <v>17748.760000000009</v>
      </c>
      <c r="D231" s="12">
        <v>13260.560000000001</v>
      </c>
      <c r="E231" s="12">
        <v>22541.040000000001</v>
      </c>
      <c r="F231" s="12">
        <v>14844.399999999998</v>
      </c>
      <c r="G231" s="14">
        <v>15610.960000000001</v>
      </c>
      <c r="H231" s="12">
        <v>14919.18</v>
      </c>
      <c r="I231" s="12">
        <v>15094.02</v>
      </c>
      <c r="J231" s="12">
        <v>16259.86</v>
      </c>
      <c r="K231" s="12">
        <v>13612.55</v>
      </c>
      <c r="L231" s="12">
        <v>15563.2</v>
      </c>
      <c r="M231" s="12">
        <v>9148.5999999999985</v>
      </c>
      <c r="N231" s="12">
        <v>16005.740000000002</v>
      </c>
      <c r="O231" s="25">
        <v>184608.87000000002</v>
      </c>
    </row>
    <row r="232" spans="1:15" x14ac:dyDescent="0.25">
      <c r="A232" s="27" t="s">
        <v>431</v>
      </c>
      <c r="B232" s="27" t="s">
        <v>432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25">
        <v>0</v>
      </c>
    </row>
    <row r="233" spans="1:15" x14ac:dyDescent="0.25">
      <c r="A233" s="27" t="s">
        <v>433</v>
      </c>
      <c r="B233" s="27" t="s">
        <v>434</v>
      </c>
      <c r="C233" s="12">
        <v>13974.61</v>
      </c>
      <c r="D233" s="12">
        <v>14085.55</v>
      </c>
      <c r="E233" s="12">
        <v>15077.24</v>
      </c>
      <c r="F233" s="12">
        <v>14227.84</v>
      </c>
      <c r="G233" s="12">
        <v>14247.2</v>
      </c>
      <c r="H233" s="12">
        <v>14212.54</v>
      </c>
      <c r="I233" s="12">
        <v>14247.74</v>
      </c>
      <c r="J233" s="12">
        <v>12792.09</v>
      </c>
      <c r="K233" s="12">
        <v>13387.86</v>
      </c>
      <c r="L233" s="12">
        <v>12250.26</v>
      </c>
      <c r="M233" s="12">
        <v>11037.94</v>
      </c>
      <c r="N233" s="12">
        <v>-13614.700000000012</v>
      </c>
      <c r="O233" s="25">
        <v>135926.17000000001</v>
      </c>
    </row>
    <row r="234" spans="1:15" x14ac:dyDescent="0.25">
      <c r="A234" s="27" t="s">
        <v>435</v>
      </c>
      <c r="B234" s="27" t="s">
        <v>436</v>
      </c>
      <c r="C234" s="12">
        <v>9900.2000000000007</v>
      </c>
      <c r="D234" s="12">
        <v>10290.07</v>
      </c>
      <c r="E234" s="12">
        <v>10812.59</v>
      </c>
      <c r="F234" s="12">
        <v>10397.18</v>
      </c>
      <c r="G234" s="12">
        <v>10458.129999999999</v>
      </c>
      <c r="H234" s="12">
        <v>10439.629999999999</v>
      </c>
      <c r="I234" s="12">
        <v>10508.52</v>
      </c>
      <c r="J234" s="12">
        <v>9763.08</v>
      </c>
      <c r="K234" s="12">
        <v>9968.6</v>
      </c>
      <c r="L234" s="12">
        <v>9394.11</v>
      </c>
      <c r="M234" s="12">
        <v>9415.35</v>
      </c>
      <c r="N234" s="12">
        <v>9772.19</v>
      </c>
      <c r="O234" s="25">
        <v>121119.65000000001</v>
      </c>
    </row>
    <row r="235" spans="1:15" x14ac:dyDescent="0.25">
      <c r="A235" s="27" t="s">
        <v>437</v>
      </c>
      <c r="B235" s="27" t="s">
        <v>438</v>
      </c>
      <c r="C235" s="12">
        <v>33082.18</v>
      </c>
      <c r="D235" s="12">
        <v>33960.18</v>
      </c>
      <c r="E235" s="12">
        <v>36958.29</v>
      </c>
      <c r="F235" s="12">
        <v>34365.910000000003</v>
      </c>
      <c r="G235" s="12">
        <v>34340.78</v>
      </c>
      <c r="H235" s="12">
        <v>34312.19</v>
      </c>
      <c r="I235" s="12">
        <v>34716.46</v>
      </c>
      <c r="J235" s="12">
        <v>32722.87</v>
      </c>
      <c r="K235" s="12">
        <v>33929.85</v>
      </c>
      <c r="L235" s="12">
        <v>32917.65</v>
      </c>
      <c r="M235" s="12">
        <v>33070.410000000003</v>
      </c>
      <c r="N235" s="12">
        <v>62251.06</v>
      </c>
      <c r="O235" s="25">
        <v>436627.83</v>
      </c>
    </row>
    <row r="236" spans="1:15" x14ac:dyDescent="0.25">
      <c r="A236" s="27" t="s">
        <v>439</v>
      </c>
      <c r="B236" s="27" t="s">
        <v>440</v>
      </c>
      <c r="C236" s="12">
        <v>21973.26</v>
      </c>
      <c r="D236" s="12">
        <v>21182.43</v>
      </c>
      <c r="E236" s="12">
        <v>27600</v>
      </c>
      <c r="F236" s="12">
        <v>23792.43</v>
      </c>
      <c r="G236" s="12">
        <v>23792.43</v>
      </c>
      <c r="H236" s="12">
        <v>23540.13</v>
      </c>
      <c r="I236" s="12">
        <v>23548.83</v>
      </c>
      <c r="J236" s="12">
        <v>22678.959999999999</v>
      </c>
      <c r="K236" s="12">
        <v>22678.959999999999</v>
      </c>
      <c r="L236" s="12">
        <v>20938.22</v>
      </c>
      <c r="M236" s="12">
        <v>20311.95</v>
      </c>
      <c r="N236" s="12">
        <v>21182.82</v>
      </c>
      <c r="O236" s="25">
        <v>273220.42</v>
      </c>
    </row>
    <row r="237" spans="1:15" x14ac:dyDescent="0.25">
      <c r="A237" s="27" t="s">
        <v>441</v>
      </c>
      <c r="B237" s="27" t="s">
        <v>442</v>
      </c>
      <c r="C237" s="12">
        <v>9277.33</v>
      </c>
      <c r="D237" s="12">
        <v>7894.07</v>
      </c>
      <c r="E237" s="12">
        <v>8762.41</v>
      </c>
      <c r="F237" s="12">
        <v>9014.0300000000007</v>
      </c>
      <c r="G237" s="12">
        <v>7772.71</v>
      </c>
      <c r="H237" s="12">
        <v>8831.85</v>
      </c>
      <c r="I237" s="12">
        <v>8138.9</v>
      </c>
      <c r="J237" s="12">
        <v>12187.9</v>
      </c>
      <c r="K237" s="12">
        <v>8804.9</v>
      </c>
      <c r="L237" s="12">
        <v>7960.49</v>
      </c>
      <c r="M237" s="12">
        <v>8959.89</v>
      </c>
      <c r="N237" s="12">
        <v>8552.7199999999993</v>
      </c>
      <c r="O237" s="25">
        <v>106157.2</v>
      </c>
    </row>
    <row r="238" spans="1:15" x14ac:dyDescent="0.25">
      <c r="A238" s="27" t="s">
        <v>443</v>
      </c>
      <c r="B238" s="27" t="s">
        <v>444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25">
        <v>0</v>
      </c>
    </row>
    <row r="239" spans="1:15" x14ac:dyDescent="0.25">
      <c r="A239" s="27" t="s">
        <v>445</v>
      </c>
      <c r="B239" s="27" t="s">
        <v>446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25">
        <v>0</v>
      </c>
    </row>
    <row r="240" spans="1:15" x14ac:dyDescent="0.25">
      <c r="A240" s="27" t="s">
        <v>447</v>
      </c>
      <c r="B240" s="27" t="s">
        <v>448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25">
        <v>0</v>
      </c>
    </row>
    <row r="241" spans="1:15" x14ac:dyDescent="0.25">
      <c r="A241" s="27" t="s">
        <v>449</v>
      </c>
      <c r="B241" s="27" t="s">
        <v>450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25">
        <v>0</v>
      </c>
    </row>
    <row r="242" spans="1:15" x14ac:dyDescent="0.25">
      <c r="A242" s="27" t="s">
        <v>451</v>
      </c>
      <c r="B242" s="27" t="s">
        <v>452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25">
        <v>0</v>
      </c>
    </row>
    <row r="243" spans="1:15" x14ac:dyDescent="0.25">
      <c r="A243" s="27" t="s">
        <v>453</v>
      </c>
      <c r="B243" s="27" t="s">
        <v>454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25">
        <v>0</v>
      </c>
    </row>
    <row r="244" spans="1:15" x14ac:dyDescent="0.25">
      <c r="A244" s="27" t="s">
        <v>455</v>
      </c>
      <c r="B244" s="27" t="s">
        <v>456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25">
        <v>0</v>
      </c>
    </row>
    <row r="245" spans="1:15" x14ac:dyDescent="0.25">
      <c r="A245" s="27" t="s">
        <v>457</v>
      </c>
      <c r="B245" s="27" t="s">
        <v>458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25">
        <v>0</v>
      </c>
    </row>
    <row r="246" spans="1:15" x14ac:dyDescent="0.25">
      <c r="A246" s="27" t="s">
        <v>459</v>
      </c>
      <c r="B246" s="27" t="s">
        <v>460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25">
        <v>0</v>
      </c>
    </row>
    <row r="247" spans="1:15" x14ac:dyDescent="0.25">
      <c r="A247" s="27" t="s">
        <v>461</v>
      </c>
      <c r="B247" s="27" t="s">
        <v>462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25">
        <v>0</v>
      </c>
    </row>
    <row r="248" spans="1:15" x14ac:dyDescent="0.25">
      <c r="A248" s="27" t="s">
        <v>463</v>
      </c>
      <c r="B248" s="27" t="s">
        <v>464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25">
        <v>0</v>
      </c>
    </row>
    <row r="249" spans="1:15" x14ac:dyDescent="0.25">
      <c r="A249" s="27" t="s">
        <v>465</v>
      </c>
      <c r="B249" s="27" t="s">
        <v>466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200.38</v>
      </c>
      <c r="K249" s="12">
        <v>145.43</v>
      </c>
      <c r="L249" s="12">
        <v>555.37</v>
      </c>
      <c r="M249" s="12">
        <v>46334.83</v>
      </c>
      <c r="N249" s="12">
        <v>0</v>
      </c>
      <c r="O249" s="25">
        <v>47236.01</v>
      </c>
    </row>
    <row r="250" spans="1:15" x14ac:dyDescent="0.25">
      <c r="A250" s="27" t="s">
        <v>467</v>
      </c>
      <c r="B250" s="27" t="s">
        <v>468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25">
        <v>0</v>
      </c>
    </row>
    <row r="251" spans="1:15" x14ac:dyDescent="0.25">
      <c r="A251" s="27" t="s">
        <v>469</v>
      </c>
      <c r="B251" s="27" t="s">
        <v>470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25">
        <v>0</v>
      </c>
    </row>
    <row r="252" spans="1:15" x14ac:dyDescent="0.25">
      <c r="A252" s="27" t="s">
        <v>471</v>
      </c>
      <c r="B252" s="27" t="s">
        <v>472</v>
      </c>
      <c r="C252" s="12">
        <v>9758.33</v>
      </c>
      <c r="D252" s="12">
        <v>7350.15</v>
      </c>
      <c r="E252" s="12">
        <v>10045.09</v>
      </c>
      <c r="F252" s="12">
        <v>10247</v>
      </c>
      <c r="G252" s="12">
        <v>6839.87</v>
      </c>
      <c r="H252" s="12">
        <v>16826.72</v>
      </c>
      <c r="I252" s="12">
        <v>14361.17</v>
      </c>
      <c r="J252" s="12">
        <v>8501.1</v>
      </c>
      <c r="K252" s="12">
        <v>8806.01</v>
      </c>
      <c r="L252" s="12">
        <v>9451.18</v>
      </c>
      <c r="M252" s="12">
        <v>9693.9</v>
      </c>
      <c r="N252" s="12">
        <v>9264.2999999999993</v>
      </c>
      <c r="O252" s="25">
        <v>121144.81999999999</v>
      </c>
    </row>
    <row r="253" spans="1:15" x14ac:dyDescent="0.25">
      <c r="A253" s="24" t="s">
        <v>473</v>
      </c>
      <c r="B253" s="24" t="s">
        <v>474</v>
      </c>
      <c r="C253" s="28">
        <v>0</v>
      </c>
      <c r="D253" s="28">
        <v>0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>
        <v>0</v>
      </c>
      <c r="O253" s="25">
        <v>0</v>
      </c>
    </row>
    <row r="254" spans="1:15" x14ac:dyDescent="0.25">
      <c r="A254" s="27" t="s">
        <v>475</v>
      </c>
      <c r="B254" s="27" t="s">
        <v>476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25">
        <v>0</v>
      </c>
    </row>
    <row r="255" spans="1:15" x14ac:dyDescent="0.25">
      <c r="A255" s="27" t="s">
        <v>477</v>
      </c>
      <c r="B255" s="27" t="s">
        <v>478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25">
        <v>0</v>
      </c>
    </row>
    <row r="256" spans="1:15" x14ac:dyDescent="0.25">
      <c r="A256" s="27" t="s">
        <v>479</v>
      </c>
      <c r="B256" s="27" t="s">
        <v>480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25">
        <v>0</v>
      </c>
    </row>
    <row r="257" spans="1:15" x14ac:dyDescent="0.25">
      <c r="A257" s="27" t="s">
        <v>481</v>
      </c>
      <c r="B257" s="27" t="s">
        <v>482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25">
        <v>0</v>
      </c>
    </row>
    <row r="258" spans="1:15" x14ac:dyDescent="0.25">
      <c r="A258" s="24" t="s">
        <v>483</v>
      </c>
      <c r="B258" s="24" t="s">
        <v>484</v>
      </c>
      <c r="C258" s="12">
        <v>12402.68</v>
      </c>
      <c r="D258" s="12">
        <v>4902.68</v>
      </c>
      <c r="E258" s="12">
        <v>4902.68</v>
      </c>
      <c r="F258" s="12">
        <v>4902.68</v>
      </c>
      <c r="G258" s="12">
        <v>4902.68</v>
      </c>
      <c r="H258" s="12">
        <v>4902.68</v>
      </c>
      <c r="I258" s="12">
        <v>4902.68</v>
      </c>
      <c r="J258" s="12">
        <v>4902.68</v>
      </c>
      <c r="K258" s="12">
        <v>4902.68</v>
      </c>
      <c r="L258" s="12">
        <v>4928.3100000000004</v>
      </c>
      <c r="M258" s="12">
        <v>4952.3500000000004</v>
      </c>
      <c r="N258" s="12">
        <v>4952.3500000000004</v>
      </c>
      <c r="O258" s="25">
        <v>66457.13</v>
      </c>
    </row>
    <row r="259" spans="1:15" x14ac:dyDescent="0.25">
      <c r="A259" s="24" t="s">
        <v>485</v>
      </c>
      <c r="B259" s="24" t="s">
        <v>486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25">
        <v>0</v>
      </c>
    </row>
    <row r="260" spans="1:15" x14ac:dyDescent="0.25">
      <c r="A260" s="24" t="s">
        <v>487</v>
      </c>
      <c r="B260" s="24" t="s">
        <v>488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5">
        <v>0</v>
      </c>
    </row>
    <row r="261" spans="1:15" x14ac:dyDescent="0.25">
      <c r="A261" s="27" t="s">
        <v>489</v>
      </c>
      <c r="B261" s="27" t="s">
        <v>490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25">
        <v>0</v>
      </c>
    </row>
    <row r="262" spans="1:15" x14ac:dyDescent="0.25">
      <c r="A262" s="27" t="s">
        <v>491</v>
      </c>
      <c r="B262" s="27" t="s">
        <v>492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25">
        <v>0</v>
      </c>
    </row>
    <row r="263" spans="1:15" x14ac:dyDescent="0.25">
      <c r="A263" s="27" t="s">
        <v>493</v>
      </c>
      <c r="B263" s="27" t="s">
        <v>494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25">
        <v>0</v>
      </c>
    </row>
    <row r="264" spans="1:15" x14ac:dyDescent="0.25">
      <c r="A264" s="27" t="s">
        <v>495</v>
      </c>
      <c r="B264" s="27" t="s">
        <v>496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25">
        <v>0</v>
      </c>
    </row>
    <row r="265" spans="1:15" x14ac:dyDescent="0.25">
      <c r="A265" s="24" t="s">
        <v>497</v>
      </c>
      <c r="B265" s="24" t="s">
        <v>498</v>
      </c>
      <c r="C265" s="26">
        <v>149920.71</v>
      </c>
      <c r="D265" s="26">
        <v>123616.05</v>
      </c>
      <c r="E265" s="26">
        <v>131532.50999999998</v>
      </c>
      <c r="F265" s="26">
        <v>126885.79</v>
      </c>
      <c r="G265" s="26">
        <v>34435.47</v>
      </c>
      <c r="H265" s="26">
        <v>103902.15</v>
      </c>
      <c r="I265" s="26">
        <v>127183.8</v>
      </c>
      <c r="J265" s="26">
        <v>135107.67000000001</v>
      </c>
      <c r="K265" s="26">
        <v>122109.16</v>
      </c>
      <c r="L265" s="26">
        <v>123552.6</v>
      </c>
      <c r="M265" s="26">
        <v>121209.27</v>
      </c>
      <c r="N265" s="26">
        <v>114370.2</v>
      </c>
      <c r="O265" s="25">
        <v>1413825.3800000001</v>
      </c>
    </row>
    <row r="266" spans="1:15" x14ac:dyDescent="0.25">
      <c r="A266" s="27" t="s">
        <v>499</v>
      </c>
      <c r="B266" s="27" t="s">
        <v>500</v>
      </c>
      <c r="C266" s="12">
        <v>149920.71</v>
      </c>
      <c r="D266" s="12">
        <v>123616.05</v>
      </c>
      <c r="E266" s="12">
        <v>131532.50999999998</v>
      </c>
      <c r="F266" s="12">
        <v>126885.79</v>
      </c>
      <c r="G266" s="12">
        <v>34435.47</v>
      </c>
      <c r="H266" s="12">
        <v>103902.15</v>
      </c>
      <c r="I266" s="12">
        <v>127183.8</v>
      </c>
      <c r="J266" s="12">
        <v>135107.67000000001</v>
      </c>
      <c r="K266" s="12">
        <v>122109.16</v>
      </c>
      <c r="L266" s="12">
        <v>123552.6</v>
      </c>
      <c r="M266" s="12">
        <v>121209.27</v>
      </c>
      <c r="N266" s="12">
        <v>114370.2</v>
      </c>
      <c r="O266" s="25">
        <v>1413825.3800000001</v>
      </c>
    </row>
    <row r="267" spans="1:15" x14ac:dyDescent="0.25">
      <c r="A267" s="27" t="s">
        <v>501</v>
      </c>
      <c r="B267" s="27" t="s">
        <v>502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25">
        <v>0</v>
      </c>
    </row>
    <row r="268" spans="1:15" x14ac:dyDescent="0.25">
      <c r="A268" s="24" t="s">
        <v>503</v>
      </c>
      <c r="B268" s="24" t="s">
        <v>504</v>
      </c>
      <c r="C268" s="28">
        <v>93313.12</v>
      </c>
      <c r="D268" s="28">
        <v>100154.97</v>
      </c>
      <c r="E268" s="28">
        <v>132802.47</v>
      </c>
      <c r="F268" s="28">
        <v>78836.19</v>
      </c>
      <c r="G268" s="28">
        <v>11449.89</v>
      </c>
      <c r="H268" s="28">
        <v>73009.72</v>
      </c>
      <c r="I268" s="28">
        <v>134159.01</v>
      </c>
      <c r="J268" s="28">
        <v>70617.59</v>
      </c>
      <c r="K268" s="28">
        <v>98220.83</v>
      </c>
      <c r="L268" s="28">
        <v>75089.429999999993</v>
      </c>
      <c r="M268" s="28">
        <v>88158.959999999992</v>
      </c>
      <c r="N268" s="28">
        <v>49807.240000000005</v>
      </c>
      <c r="O268" s="25">
        <v>1005619.4199999999</v>
      </c>
    </row>
    <row r="269" spans="1:15" x14ac:dyDescent="0.25">
      <c r="A269" s="27" t="s">
        <v>505</v>
      </c>
      <c r="B269" s="27" t="s">
        <v>506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25">
        <v>0</v>
      </c>
    </row>
    <row r="270" spans="1:15" x14ac:dyDescent="0.25">
      <c r="A270" s="27" t="s">
        <v>507</v>
      </c>
      <c r="B270" s="27" t="s">
        <v>508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25">
        <v>0</v>
      </c>
    </row>
    <row r="271" spans="1:15" x14ac:dyDescent="0.25">
      <c r="A271" s="27" t="s">
        <v>509</v>
      </c>
      <c r="B271" s="27" t="s">
        <v>510</v>
      </c>
      <c r="C271" s="12">
        <v>78109.25</v>
      </c>
      <c r="D271" s="12">
        <v>85731.1</v>
      </c>
      <c r="E271" s="12">
        <v>116078.6</v>
      </c>
      <c r="F271" s="12">
        <v>61492.32</v>
      </c>
      <c r="G271" s="12">
        <v>5548.62</v>
      </c>
      <c r="H271" s="12">
        <v>50063.25</v>
      </c>
      <c r="I271" s="12">
        <v>112687.03999999999</v>
      </c>
      <c r="J271" s="12">
        <v>54513.919999999998</v>
      </c>
      <c r="K271" s="12">
        <v>83791.960000000006</v>
      </c>
      <c r="L271" s="12">
        <v>60660.56</v>
      </c>
      <c r="M271" s="12">
        <v>73730.09</v>
      </c>
      <c r="N271" s="12">
        <v>35378.370000000003</v>
      </c>
      <c r="O271" s="25">
        <v>817785.07999999984</v>
      </c>
    </row>
    <row r="272" spans="1:15" x14ac:dyDescent="0.25">
      <c r="A272" s="27" t="s">
        <v>511</v>
      </c>
      <c r="B272" s="30" t="s">
        <v>512</v>
      </c>
      <c r="C272" s="12">
        <v>15203.87</v>
      </c>
      <c r="D272" s="12">
        <v>14423.87</v>
      </c>
      <c r="E272" s="12">
        <v>16723.870000000003</v>
      </c>
      <c r="F272" s="12">
        <v>17343.870000000003</v>
      </c>
      <c r="G272" s="12">
        <v>5901.27</v>
      </c>
      <c r="H272" s="12">
        <v>22946.47</v>
      </c>
      <c r="I272" s="12">
        <v>21471.97</v>
      </c>
      <c r="J272" s="12">
        <v>16103.67</v>
      </c>
      <c r="K272" s="12">
        <v>14428.87</v>
      </c>
      <c r="L272" s="12">
        <v>14428.87</v>
      </c>
      <c r="M272" s="12">
        <v>14428.87</v>
      </c>
      <c r="N272" s="12">
        <v>14428.87</v>
      </c>
      <c r="O272" s="25">
        <v>187834.34</v>
      </c>
    </row>
    <row r="273" spans="1:15" x14ac:dyDescent="0.25">
      <c r="A273" s="29" t="s">
        <v>513</v>
      </c>
      <c r="B273" s="29" t="s">
        <v>514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25">
        <v>0</v>
      </c>
    </row>
    <row r="274" spans="1:15" x14ac:dyDescent="0.25">
      <c r="A274" s="29" t="s">
        <v>515</v>
      </c>
      <c r="B274" s="24" t="s">
        <v>516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25">
        <v>0</v>
      </c>
    </row>
    <row r="275" spans="1:15" x14ac:dyDescent="0.25">
      <c r="A275" s="24" t="s">
        <v>517</v>
      </c>
      <c r="B275" s="24" t="s">
        <v>518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25">
        <v>0</v>
      </c>
    </row>
    <row r="276" spans="1:15" x14ac:dyDescent="0.25">
      <c r="A276" s="24" t="s">
        <v>519</v>
      </c>
      <c r="B276" s="24" t="s">
        <v>520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25">
        <v>0</v>
      </c>
    </row>
    <row r="277" spans="1:15" x14ac:dyDescent="0.25">
      <c r="A277" s="24" t="s">
        <v>521</v>
      </c>
      <c r="B277" s="24" t="s">
        <v>522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25">
        <v>0</v>
      </c>
    </row>
    <row r="278" spans="1:15" x14ac:dyDescent="0.25">
      <c r="A278" s="24" t="s">
        <v>523</v>
      </c>
      <c r="B278" s="24" t="s">
        <v>524</v>
      </c>
      <c r="C278" s="28">
        <v>94331.53</v>
      </c>
      <c r="D278" s="28">
        <v>99217.54</v>
      </c>
      <c r="E278" s="28">
        <v>138775.57</v>
      </c>
      <c r="F278" s="28">
        <v>84752.159999999989</v>
      </c>
      <c r="G278" s="28">
        <v>65271.990000000005</v>
      </c>
      <c r="H278" s="28">
        <v>94948.91</v>
      </c>
      <c r="I278" s="28">
        <v>81594.64</v>
      </c>
      <c r="J278" s="28">
        <v>93256.39</v>
      </c>
      <c r="K278" s="28">
        <v>81642.399999999994</v>
      </c>
      <c r="L278" s="28">
        <v>88133.439999999988</v>
      </c>
      <c r="M278" s="28">
        <v>96316.53</v>
      </c>
      <c r="N278" s="28">
        <v>498180.44000000012</v>
      </c>
      <c r="O278" s="25">
        <v>1516421.54</v>
      </c>
    </row>
    <row r="279" spans="1:15" x14ac:dyDescent="0.25">
      <c r="A279" s="24" t="s">
        <v>525</v>
      </c>
      <c r="B279" s="24" t="s">
        <v>526</v>
      </c>
      <c r="C279" s="28">
        <v>92259.93</v>
      </c>
      <c r="D279" s="28">
        <v>97340.939999999988</v>
      </c>
      <c r="E279" s="28">
        <v>136969.44</v>
      </c>
      <c r="F279" s="28">
        <v>82740.37</v>
      </c>
      <c r="G279" s="28">
        <v>63243.170000000006</v>
      </c>
      <c r="H279" s="28">
        <v>92745.49</v>
      </c>
      <c r="I279" s="28">
        <v>79475.100000000006</v>
      </c>
      <c r="J279" s="28">
        <v>91122.45</v>
      </c>
      <c r="K279" s="28">
        <v>79372.659999999989</v>
      </c>
      <c r="L279" s="28">
        <v>85790.29</v>
      </c>
      <c r="M279" s="28">
        <v>93494.5</v>
      </c>
      <c r="N279" s="28">
        <v>495778.41000000009</v>
      </c>
      <c r="O279" s="25">
        <v>1490332.75</v>
      </c>
    </row>
    <row r="280" spans="1:15" x14ac:dyDescent="0.25">
      <c r="A280" s="24" t="s">
        <v>527</v>
      </c>
      <c r="B280" s="24" t="s">
        <v>528</v>
      </c>
      <c r="C280" s="28">
        <v>0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5">
        <v>0</v>
      </c>
    </row>
    <row r="281" spans="1:15" x14ac:dyDescent="0.25">
      <c r="A281" s="27" t="s">
        <v>529</v>
      </c>
      <c r="B281" s="27" t="s">
        <v>530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25">
        <v>0</v>
      </c>
    </row>
    <row r="282" spans="1:15" x14ac:dyDescent="0.25">
      <c r="A282" s="27" t="s">
        <v>531</v>
      </c>
      <c r="B282" s="27" t="s">
        <v>438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25">
        <v>0</v>
      </c>
    </row>
    <row r="283" spans="1:15" x14ac:dyDescent="0.25">
      <c r="A283" s="24" t="s">
        <v>532</v>
      </c>
      <c r="B283" s="24" t="s">
        <v>533</v>
      </c>
      <c r="C283" s="28">
        <v>65887.600000000006</v>
      </c>
      <c r="D283" s="28">
        <v>69505.31</v>
      </c>
      <c r="E283" s="28">
        <v>56418.820000000007</v>
      </c>
      <c r="F283" s="28">
        <v>59004.72</v>
      </c>
      <c r="G283" s="28">
        <v>57555.89</v>
      </c>
      <c r="H283" s="28">
        <v>53340.7</v>
      </c>
      <c r="I283" s="28">
        <v>43186.57</v>
      </c>
      <c r="J283" s="28">
        <v>57264.51</v>
      </c>
      <c r="K283" s="28">
        <v>53297.279999999999</v>
      </c>
      <c r="L283" s="28">
        <v>51783.569999999992</v>
      </c>
      <c r="M283" s="28">
        <v>61625.41</v>
      </c>
      <c r="N283" s="28">
        <v>75365.66</v>
      </c>
      <c r="O283" s="25">
        <v>704236.04</v>
      </c>
    </row>
    <row r="284" spans="1:15" x14ac:dyDescent="0.25">
      <c r="A284" s="27" t="s">
        <v>534</v>
      </c>
      <c r="B284" s="27" t="s">
        <v>424</v>
      </c>
      <c r="C284" s="12">
        <v>22215.45</v>
      </c>
      <c r="D284" s="12">
        <v>17144.59</v>
      </c>
      <c r="E284" s="12">
        <v>16969.73</v>
      </c>
      <c r="F284" s="12">
        <v>16969.73</v>
      </c>
      <c r="G284" s="12">
        <v>16969.73</v>
      </c>
      <c r="H284" s="12">
        <v>12733.73</v>
      </c>
      <c r="I284" s="12">
        <v>5459.82</v>
      </c>
      <c r="J284" s="12">
        <v>11320.73</v>
      </c>
      <c r="K284" s="12">
        <v>12828.33</v>
      </c>
      <c r="L284" s="12">
        <v>12828.33</v>
      </c>
      <c r="M284" s="12">
        <v>21205.73</v>
      </c>
      <c r="N284" s="12">
        <v>17860.64</v>
      </c>
      <c r="O284" s="25">
        <v>184506.53999999998</v>
      </c>
    </row>
    <row r="285" spans="1:15" x14ac:dyDescent="0.25">
      <c r="A285" s="27" t="s">
        <v>535</v>
      </c>
      <c r="B285" s="27" t="s">
        <v>426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25">
        <v>0</v>
      </c>
    </row>
    <row r="286" spans="1:15" x14ac:dyDescent="0.25">
      <c r="A286" s="27" t="s">
        <v>536</v>
      </c>
      <c r="B286" s="27" t="s">
        <v>428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25">
        <v>0</v>
      </c>
    </row>
    <row r="287" spans="1:15" x14ac:dyDescent="0.25">
      <c r="A287" s="27" t="s">
        <v>537</v>
      </c>
      <c r="B287" s="27" t="s">
        <v>430</v>
      </c>
      <c r="C287" s="12">
        <v>3312.5199999999968</v>
      </c>
      <c r="D287" s="12">
        <v>1276.4900000000002</v>
      </c>
      <c r="E287" s="12">
        <v>2530.38</v>
      </c>
      <c r="F287" s="12">
        <v>2530.37</v>
      </c>
      <c r="G287" s="12">
        <v>2530.33</v>
      </c>
      <c r="H287" s="12">
        <v>2530.38</v>
      </c>
      <c r="I287" s="12">
        <v>-1430.8199999999997</v>
      </c>
      <c r="J287" s="12">
        <v>2530.34</v>
      </c>
      <c r="K287" s="12">
        <v>641.8799999999992</v>
      </c>
      <c r="L287" s="12">
        <v>641.94999999999982</v>
      </c>
      <c r="M287" s="12">
        <v>2530.3200000000002</v>
      </c>
      <c r="N287" s="12">
        <v>4594.26</v>
      </c>
      <c r="O287" s="25">
        <v>24218.399999999994</v>
      </c>
    </row>
    <row r="288" spans="1:15" x14ac:dyDescent="0.25">
      <c r="A288" s="27" t="s">
        <v>538</v>
      </c>
      <c r="B288" s="27" t="s">
        <v>432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25">
        <v>0</v>
      </c>
    </row>
    <row r="289" spans="1:15" x14ac:dyDescent="0.25">
      <c r="A289" s="27" t="s">
        <v>539</v>
      </c>
      <c r="B289" s="27" t="s">
        <v>434</v>
      </c>
      <c r="C289" s="12">
        <v>2484.39</v>
      </c>
      <c r="D289" s="12">
        <v>1748.3400000000001</v>
      </c>
      <c r="E289" s="12">
        <v>1897.74</v>
      </c>
      <c r="F289" s="12">
        <v>1897.81</v>
      </c>
      <c r="G289" s="12">
        <v>1897.79</v>
      </c>
      <c r="H289" s="12">
        <v>1897.74</v>
      </c>
      <c r="I289" s="12">
        <v>1897.82</v>
      </c>
      <c r="J289" s="12">
        <v>1897.76</v>
      </c>
      <c r="K289" s="12">
        <v>1897.77</v>
      </c>
      <c r="L289" s="12">
        <v>1897.8</v>
      </c>
      <c r="M289" s="12">
        <v>1897.84</v>
      </c>
      <c r="N289" s="12">
        <v>-1586.2100000000028</v>
      </c>
      <c r="O289" s="25">
        <v>19726.589999999997</v>
      </c>
    </row>
    <row r="290" spans="1:15" x14ac:dyDescent="0.25">
      <c r="A290" s="27" t="s">
        <v>540</v>
      </c>
      <c r="B290" s="27" t="s">
        <v>436</v>
      </c>
      <c r="C290" s="12">
        <v>1777.22</v>
      </c>
      <c r="D290" s="12">
        <v>1357.57</v>
      </c>
      <c r="E290" s="12">
        <v>1357.57</v>
      </c>
      <c r="F290" s="12">
        <v>1357.57</v>
      </c>
      <c r="G290" s="12">
        <v>1357.57</v>
      </c>
      <c r="H290" s="12">
        <v>1357.57</v>
      </c>
      <c r="I290" s="12">
        <v>1589.22</v>
      </c>
      <c r="J290" s="12">
        <v>1357.57</v>
      </c>
      <c r="K290" s="12">
        <v>1468.01</v>
      </c>
      <c r="L290" s="12">
        <v>1468.01</v>
      </c>
      <c r="M290" s="12">
        <v>1357.57</v>
      </c>
      <c r="N290" s="12">
        <v>1428.83</v>
      </c>
      <c r="O290" s="25">
        <v>17234.28</v>
      </c>
    </row>
    <row r="291" spans="1:15" x14ac:dyDescent="0.25">
      <c r="A291" s="27" t="s">
        <v>541</v>
      </c>
      <c r="B291" s="27" t="s">
        <v>438</v>
      </c>
      <c r="C291" s="12">
        <v>7377.6</v>
      </c>
      <c r="D291" s="12">
        <v>6278.06</v>
      </c>
      <c r="E291" s="12">
        <v>6003.22</v>
      </c>
      <c r="F291" s="12">
        <v>6003.22</v>
      </c>
      <c r="G291" s="12">
        <v>6003.22</v>
      </c>
      <c r="H291" s="12">
        <v>6003.22</v>
      </c>
      <c r="I291" s="12">
        <v>6761.87</v>
      </c>
      <c r="J291" s="12">
        <v>6003.22</v>
      </c>
      <c r="K291" s="12">
        <v>6364.89</v>
      </c>
      <c r="L291" s="12">
        <v>6364.88</v>
      </c>
      <c r="M291" s="12">
        <v>6003.22</v>
      </c>
      <c r="N291" s="12">
        <v>10916.04</v>
      </c>
      <c r="O291" s="25">
        <v>80082.66</v>
      </c>
    </row>
    <row r="292" spans="1:15" x14ac:dyDescent="0.25">
      <c r="A292" s="27" t="s">
        <v>542</v>
      </c>
      <c r="B292" s="27" t="s">
        <v>440</v>
      </c>
      <c r="C292" s="12">
        <v>3304.74</v>
      </c>
      <c r="D292" s="12">
        <v>3166.57</v>
      </c>
      <c r="E292" s="12">
        <v>2300</v>
      </c>
      <c r="F292" s="12">
        <v>3557.57</v>
      </c>
      <c r="G292" s="12">
        <v>3557.57</v>
      </c>
      <c r="H292" s="12">
        <v>3519.87</v>
      </c>
      <c r="I292" s="12">
        <v>3521.17</v>
      </c>
      <c r="J292" s="12">
        <v>3391.04</v>
      </c>
      <c r="K292" s="12">
        <v>3391.04</v>
      </c>
      <c r="L292" s="12">
        <v>3130.78</v>
      </c>
      <c r="M292" s="12">
        <v>3037.05</v>
      </c>
      <c r="N292" s="12">
        <v>3167.18</v>
      </c>
      <c r="O292" s="25">
        <v>39044.58</v>
      </c>
    </row>
    <row r="293" spans="1:15" x14ac:dyDescent="0.25">
      <c r="A293" s="27" t="s">
        <v>543</v>
      </c>
      <c r="B293" s="27" t="s">
        <v>442</v>
      </c>
      <c r="C293" s="12">
        <v>1076.01</v>
      </c>
      <c r="D293" s="12">
        <v>1124.95</v>
      </c>
      <c r="E293" s="12">
        <v>1198.8699999999999</v>
      </c>
      <c r="F293" s="12">
        <v>1257.8800000000001</v>
      </c>
      <c r="G293" s="12">
        <v>1084.1099999999999</v>
      </c>
      <c r="H293" s="12">
        <v>1142.6199999999999</v>
      </c>
      <c r="I293" s="12">
        <v>1135.92</v>
      </c>
      <c r="J293" s="12">
        <v>1736.78</v>
      </c>
      <c r="K293" s="12">
        <v>1414.59</v>
      </c>
      <c r="L293" s="12">
        <v>1296.25</v>
      </c>
      <c r="M293" s="12">
        <v>1438.11</v>
      </c>
      <c r="N293" s="12">
        <v>1328.85</v>
      </c>
      <c r="O293" s="25">
        <v>15234.94</v>
      </c>
    </row>
    <row r="294" spans="1:15" x14ac:dyDescent="0.25">
      <c r="A294" s="27" t="s">
        <v>544</v>
      </c>
      <c r="B294" s="27" t="s">
        <v>444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25">
        <v>0</v>
      </c>
    </row>
    <row r="295" spans="1:15" x14ac:dyDescent="0.25">
      <c r="A295" s="27" t="s">
        <v>545</v>
      </c>
      <c r="B295" s="27" t="s">
        <v>446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25">
        <v>0</v>
      </c>
    </row>
    <row r="296" spans="1:15" x14ac:dyDescent="0.25">
      <c r="A296" s="27" t="s">
        <v>546</v>
      </c>
      <c r="B296" s="27" t="s">
        <v>448</v>
      </c>
      <c r="C296" s="12">
        <v>654.79999999999995</v>
      </c>
      <c r="D296" s="12">
        <v>0</v>
      </c>
      <c r="E296" s="12">
        <v>0</v>
      </c>
      <c r="F296" s="12">
        <v>1275</v>
      </c>
      <c r="G296" s="12">
        <v>0</v>
      </c>
      <c r="H296" s="12">
        <v>0</v>
      </c>
      <c r="I296" s="12">
        <v>96</v>
      </c>
      <c r="J296" s="12">
        <v>4871.5</v>
      </c>
      <c r="K296" s="12">
        <v>0</v>
      </c>
      <c r="L296" s="12">
        <v>0</v>
      </c>
      <c r="M296" s="12">
        <v>0</v>
      </c>
      <c r="N296" s="12">
        <v>0</v>
      </c>
      <c r="O296" s="25">
        <v>6897.3</v>
      </c>
    </row>
    <row r="297" spans="1:15" x14ac:dyDescent="0.25">
      <c r="A297" s="27" t="s">
        <v>547</v>
      </c>
      <c r="B297" s="27" t="s">
        <v>450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25">
        <v>0</v>
      </c>
    </row>
    <row r="298" spans="1:15" x14ac:dyDescent="0.25">
      <c r="A298" s="27" t="s">
        <v>548</v>
      </c>
      <c r="B298" s="27" t="s">
        <v>452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25">
        <v>0</v>
      </c>
    </row>
    <row r="299" spans="1:15" x14ac:dyDescent="0.25">
      <c r="A299" s="27" t="s">
        <v>549</v>
      </c>
      <c r="B299" s="27" t="s">
        <v>454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25">
        <v>0</v>
      </c>
    </row>
    <row r="300" spans="1:15" x14ac:dyDescent="0.25">
      <c r="A300" s="27" t="s">
        <v>550</v>
      </c>
      <c r="B300" s="27" t="s">
        <v>456</v>
      </c>
      <c r="C300" s="12">
        <v>0</v>
      </c>
      <c r="D300" s="12">
        <v>13393.17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25">
        <v>13393.17</v>
      </c>
    </row>
    <row r="301" spans="1:15" x14ac:dyDescent="0.25">
      <c r="A301" s="27" t="s">
        <v>551</v>
      </c>
      <c r="B301" s="27" t="s">
        <v>552</v>
      </c>
      <c r="C301" s="12">
        <v>23684.870000000003</v>
      </c>
      <c r="D301" s="12">
        <v>24015.57</v>
      </c>
      <c r="E301" s="12">
        <v>24161.31</v>
      </c>
      <c r="F301" s="12">
        <v>24155.57</v>
      </c>
      <c r="G301" s="12">
        <v>24155.57</v>
      </c>
      <c r="H301" s="12">
        <v>24155.57</v>
      </c>
      <c r="I301" s="12">
        <v>24155.57</v>
      </c>
      <c r="J301" s="12">
        <v>24155.57</v>
      </c>
      <c r="K301" s="12">
        <v>25290.77</v>
      </c>
      <c r="L301" s="12">
        <v>24155.57</v>
      </c>
      <c r="M301" s="12">
        <v>24155.57</v>
      </c>
      <c r="N301" s="12">
        <v>37656.07</v>
      </c>
      <c r="O301" s="25">
        <v>303897.58</v>
      </c>
    </row>
    <row r="302" spans="1:15" x14ac:dyDescent="0.25">
      <c r="A302" s="24" t="s">
        <v>553</v>
      </c>
      <c r="B302" s="24" t="s">
        <v>554</v>
      </c>
      <c r="C302" s="28">
        <v>15739.94</v>
      </c>
      <c r="D302" s="28">
        <v>11573.45</v>
      </c>
      <c r="E302" s="28">
        <v>12265.07</v>
      </c>
      <c r="F302" s="28">
        <v>10990.08</v>
      </c>
      <c r="G302" s="28">
        <v>796.55</v>
      </c>
      <c r="H302" s="28">
        <v>21632.710000000003</v>
      </c>
      <c r="I302" s="28">
        <v>12271.44</v>
      </c>
      <c r="J302" s="28">
        <v>10025.779999999999</v>
      </c>
      <c r="K302" s="28">
        <v>11789.3</v>
      </c>
      <c r="L302" s="28">
        <v>9597.15</v>
      </c>
      <c r="M302" s="28">
        <v>13996.22</v>
      </c>
      <c r="N302" s="28">
        <v>26199.03</v>
      </c>
      <c r="O302" s="25">
        <v>156876.72</v>
      </c>
    </row>
    <row r="303" spans="1:15" x14ac:dyDescent="0.25">
      <c r="A303" s="27" t="s">
        <v>555</v>
      </c>
      <c r="B303" s="27" t="s">
        <v>556</v>
      </c>
      <c r="C303" s="12">
        <v>10132.19</v>
      </c>
      <c r="D303" s="12">
        <v>8174</v>
      </c>
      <c r="E303" s="12">
        <v>8174</v>
      </c>
      <c r="F303" s="12">
        <v>8174</v>
      </c>
      <c r="G303" s="12">
        <v>400</v>
      </c>
      <c r="H303" s="12">
        <v>16968.330000000002</v>
      </c>
      <c r="I303" s="12">
        <v>8174</v>
      </c>
      <c r="J303" s="12">
        <v>8174</v>
      </c>
      <c r="K303" s="12">
        <v>8174</v>
      </c>
      <c r="L303" s="12">
        <v>8174</v>
      </c>
      <c r="M303" s="12">
        <v>8174</v>
      </c>
      <c r="N303" s="12">
        <v>22972.1</v>
      </c>
      <c r="O303" s="25">
        <v>115864.62</v>
      </c>
    </row>
    <row r="304" spans="1:15" x14ac:dyDescent="0.25">
      <c r="A304" s="27" t="s">
        <v>557</v>
      </c>
      <c r="B304" s="27" t="s">
        <v>558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25">
        <v>0</v>
      </c>
    </row>
    <row r="305" spans="1:19" x14ac:dyDescent="0.25">
      <c r="A305" s="27" t="s">
        <v>559</v>
      </c>
      <c r="B305" s="27" t="s">
        <v>560</v>
      </c>
      <c r="C305" s="12">
        <v>3033.66</v>
      </c>
      <c r="D305" s="12">
        <v>2466.38</v>
      </c>
      <c r="E305" s="12">
        <v>2284.61</v>
      </c>
      <c r="F305" s="12">
        <v>1441.48</v>
      </c>
      <c r="G305" s="12">
        <v>0</v>
      </c>
      <c r="H305" s="12">
        <v>4267.83</v>
      </c>
      <c r="I305" s="12">
        <v>3019.68</v>
      </c>
      <c r="J305" s="12">
        <v>194.63</v>
      </c>
      <c r="K305" s="12">
        <v>2495.67</v>
      </c>
      <c r="L305" s="12">
        <v>470.27</v>
      </c>
      <c r="M305" s="12">
        <v>3561.73</v>
      </c>
      <c r="N305" s="12">
        <v>2171.4499999999998</v>
      </c>
      <c r="O305" s="25">
        <v>25407.390000000003</v>
      </c>
    </row>
    <row r="306" spans="1:19" x14ac:dyDescent="0.25">
      <c r="A306" s="27" t="s">
        <v>561</v>
      </c>
      <c r="B306" s="27" t="s">
        <v>562</v>
      </c>
      <c r="C306" s="12">
        <v>658.17</v>
      </c>
      <c r="D306" s="12">
        <v>536.52</v>
      </c>
      <c r="E306" s="12">
        <v>934.91</v>
      </c>
      <c r="F306" s="12">
        <v>726.15</v>
      </c>
      <c r="G306" s="12">
        <v>0</v>
      </c>
      <c r="H306" s="12">
        <v>0</v>
      </c>
      <c r="I306" s="12">
        <v>561.41</v>
      </c>
      <c r="J306" s="12">
        <v>1010.6</v>
      </c>
      <c r="K306" s="12">
        <v>671.25</v>
      </c>
      <c r="L306" s="12">
        <v>536.5</v>
      </c>
      <c r="M306" s="12">
        <v>574.69000000000005</v>
      </c>
      <c r="N306" s="12">
        <v>549.20000000000005</v>
      </c>
      <c r="O306" s="25">
        <v>6759.4000000000005</v>
      </c>
    </row>
    <row r="307" spans="1:19" x14ac:dyDescent="0.25">
      <c r="A307" s="27" t="s">
        <v>563</v>
      </c>
      <c r="B307" s="27" t="s">
        <v>564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25">
        <v>0</v>
      </c>
    </row>
    <row r="308" spans="1:19" x14ac:dyDescent="0.25">
      <c r="A308" s="27" t="s">
        <v>565</v>
      </c>
      <c r="B308" s="27" t="s">
        <v>476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25">
        <v>0</v>
      </c>
    </row>
    <row r="309" spans="1:19" x14ac:dyDescent="0.25">
      <c r="A309" s="27" t="s">
        <v>566</v>
      </c>
      <c r="B309" s="27" t="s">
        <v>567</v>
      </c>
      <c r="C309" s="12">
        <v>1915.92</v>
      </c>
      <c r="D309" s="12">
        <v>396.55</v>
      </c>
      <c r="E309" s="12">
        <v>871.55</v>
      </c>
      <c r="F309" s="12">
        <v>648.45000000000005</v>
      </c>
      <c r="G309" s="12">
        <v>396.55</v>
      </c>
      <c r="H309" s="12">
        <v>396.55</v>
      </c>
      <c r="I309" s="12">
        <v>516.35</v>
      </c>
      <c r="J309" s="12">
        <v>646.54999999999995</v>
      </c>
      <c r="K309" s="12">
        <v>448.38</v>
      </c>
      <c r="L309" s="12">
        <v>416.38</v>
      </c>
      <c r="M309" s="12">
        <v>1685.8</v>
      </c>
      <c r="N309" s="12">
        <v>506.28</v>
      </c>
      <c r="O309" s="25">
        <v>8845.3100000000013</v>
      </c>
    </row>
    <row r="310" spans="1:19" x14ac:dyDescent="0.25">
      <c r="A310" s="27" t="s">
        <v>568</v>
      </c>
      <c r="B310" s="27" t="s">
        <v>569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25">
        <v>0</v>
      </c>
    </row>
    <row r="311" spans="1:19" x14ac:dyDescent="0.25">
      <c r="A311" s="24" t="s">
        <v>570</v>
      </c>
      <c r="B311" s="24" t="s">
        <v>571</v>
      </c>
      <c r="C311" s="12">
        <v>108</v>
      </c>
      <c r="D311" s="12">
        <v>4505.3599999999997</v>
      </c>
      <c r="E311" s="12">
        <v>775.31</v>
      </c>
      <c r="F311" s="12">
        <v>4365.7</v>
      </c>
      <c r="G311" s="12">
        <v>45</v>
      </c>
      <c r="H311" s="12">
        <v>63.12</v>
      </c>
      <c r="I311" s="12">
        <v>3396.3</v>
      </c>
      <c r="J311" s="12">
        <v>3540.5</v>
      </c>
      <c r="K311" s="12">
        <v>389.2</v>
      </c>
      <c r="L311" s="12">
        <v>4646.9399999999996</v>
      </c>
      <c r="M311" s="12">
        <v>734.2</v>
      </c>
      <c r="N311" s="12">
        <v>84.6</v>
      </c>
      <c r="O311" s="25">
        <v>22654.23</v>
      </c>
    </row>
    <row r="312" spans="1:19" x14ac:dyDescent="0.25">
      <c r="A312" s="24" t="s">
        <v>572</v>
      </c>
      <c r="B312" s="24" t="s">
        <v>573</v>
      </c>
      <c r="C312" s="28">
        <v>2833.44</v>
      </c>
      <c r="D312" s="28">
        <v>1454.92</v>
      </c>
      <c r="E312" s="28">
        <v>3697.54</v>
      </c>
      <c r="F312" s="28">
        <v>1275.8899999999999</v>
      </c>
      <c r="G312" s="28">
        <v>904.46999999999991</v>
      </c>
      <c r="H312" s="28">
        <v>802.56</v>
      </c>
      <c r="I312" s="28">
        <v>3601.77</v>
      </c>
      <c r="J312" s="28">
        <v>4149.9799999999996</v>
      </c>
      <c r="K312" s="28">
        <v>2872.2600000000007</v>
      </c>
      <c r="L312" s="28">
        <v>2207.66</v>
      </c>
      <c r="M312" s="28">
        <v>1592.9399999999998</v>
      </c>
      <c r="N312" s="28">
        <v>365189.96000000008</v>
      </c>
      <c r="O312" s="25">
        <f>SUM(O313:O318)</f>
        <v>28494.279999999992</v>
      </c>
    </row>
    <row r="313" spans="1:19" x14ac:dyDescent="0.25">
      <c r="A313" s="27" t="s">
        <v>574</v>
      </c>
      <c r="B313" s="27" t="s">
        <v>575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25">
        <v>0</v>
      </c>
      <c r="R313" t="s">
        <v>801</v>
      </c>
      <c r="S313" t="s">
        <v>802</v>
      </c>
    </row>
    <row r="314" spans="1:19" x14ac:dyDescent="0.25">
      <c r="A314" s="27" t="s">
        <v>576</v>
      </c>
      <c r="B314" s="27" t="s">
        <v>577</v>
      </c>
      <c r="C314" s="12">
        <v>2580.34</v>
      </c>
      <c r="D314" s="12">
        <v>1115.6099999999999</v>
      </c>
      <c r="E314" s="12">
        <v>3557.37</v>
      </c>
      <c r="F314" s="12">
        <v>1032.4199999999998</v>
      </c>
      <c r="G314" s="12">
        <v>840.8</v>
      </c>
      <c r="H314" s="12">
        <v>747.2399999999999</v>
      </c>
      <c r="I314" s="12">
        <v>3331.14</v>
      </c>
      <c r="J314" s="12">
        <v>4014.42</v>
      </c>
      <c r="K314" s="12">
        <v>2871.8900000000003</v>
      </c>
      <c r="L314" s="12">
        <v>2018.1799999999998</v>
      </c>
      <c r="M314" s="12">
        <v>1425.4899999999998</v>
      </c>
      <c r="N314" s="177">
        <f>364947.42-R316</f>
        <v>2858.3099999999977</v>
      </c>
      <c r="O314" s="25">
        <f>SUM(C314:N314)</f>
        <v>26393.209999999992</v>
      </c>
      <c r="Q314" s="117">
        <f>SUM(C314:M314)</f>
        <v>23534.899999999994</v>
      </c>
      <c r="R314" s="177">
        <v>364947.42000000004</v>
      </c>
      <c r="S314" s="25">
        <v>388482.32000000007</v>
      </c>
    </row>
    <row r="315" spans="1:19" x14ac:dyDescent="0.25">
      <c r="A315" s="27" t="s">
        <v>578</v>
      </c>
      <c r="B315" s="27" t="s">
        <v>579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25">
        <v>0</v>
      </c>
      <c r="Q315" s="245">
        <f>Q314/11</f>
        <v>2139.5363636363631</v>
      </c>
    </row>
    <row r="316" spans="1:19" x14ac:dyDescent="0.25">
      <c r="A316" s="27" t="s">
        <v>580</v>
      </c>
      <c r="B316" s="27" t="s">
        <v>581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25">
        <v>0</v>
      </c>
      <c r="R316">
        <v>362089.11</v>
      </c>
      <c r="S316" t="s">
        <v>803</v>
      </c>
    </row>
    <row r="317" spans="1:19" x14ac:dyDescent="0.25">
      <c r="A317" s="27" t="s">
        <v>582</v>
      </c>
      <c r="B317" s="27" t="s">
        <v>583</v>
      </c>
      <c r="C317" s="12">
        <v>35.380000000000003</v>
      </c>
      <c r="D317" s="12">
        <v>47.43</v>
      </c>
      <c r="E317" s="12">
        <v>19.59</v>
      </c>
      <c r="F317" s="12">
        <v>34.03</v>
      </c>
      <c r="G317" s="12">
        <v>8.9</v>
      </c>
      <c r="H317" s="12">
        <v>7.73</v>
      </c>
      <c r="I317" s="12">
        <v>37.83</v>
      </c>
      <c r="J317" s="12">
        <v>18.95</v>
      </c>
      <c r="K317" s="12">
        <v>0.05</v>
      </c>
      <c r="L317" s="12">
        <v>26.49</v>
      </c>
      <c r="M317" s="12">
        <v>23.41</v>
      </c>
      <c r="N317" s="12">
        <v>33.9</v>
      </c>
      <c r="O317" s="25">
        <v>293.69</v>
      </c>
    </row>
    <row r="318" spans="1:19" x14ac:dyDescent="0.25">
      <c r="A318" s="27" t="s">
        <v>584</v>
      </c>
      <c r="B318" s="27" t="s">
        <v>585</v>
      </c>
      <c r="C318" s="12">
        <v>217.72</v>
      </c>
      <c r="D318" s="12">
        <v>291.88</v>
      </c>
      <c r="E318" s="12">
        <v>120.58</v>
      </c>
      <c r="F318" s="12">
        <v>209.44</v>
      </c>
      <c r="G318" s="12">
        <v>54.77</v>
      </c>
      <c r="H318" s="12">
        <v>47.59</v>
      </c>
      <c r="I318" s="12">
        <v>232.8</v>
      </c>
      <c r="J318" s="12">
        <v>116.61</v>
      </c>
      <c r="K318" s="12">
        <v>0.32</v>
      </c>
      <c r="L318" s="12">
        <v>162.99</v>
      </c>
      <c r="M318" s="12">
        <v>144.04</v>
      </c>
      <c r="N318" s="12">
        <v>208.64</v>
      </c>
      <c r="O318" s="25">
        <v>1807.38</v>
      </c>
    </row>
    <row r="319" spans="1:19" x14ac:dyDescent="0.25">
      <c r="A319" s="24" t="s">
        <v>586</v>
      </c>
      <c r="B319" s="24" t="s">
        <v>587</v>
      </c>
      <c r="C319" s="12">
        <v>0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25">
        <v>0</v>
      </c>
    </row>
    <row r="320" spans="1:19" x14ac:dyDescent="0.25">
      <c r="A320" s="24" t="s">
        <v>588</v>
      </c>
      <c r="B320" s="24" t="s">
        <v>589</v>
      </c>
      <c r="C320" s="12">
        <v>103.15</v>
      </c>
      <c r="D320" s="12">
        <v>1218.9000000000001</v>
      </c>
      <c r="E320" s="12">
        <v>1693.6</v>
      </c>
      <c r="F320" s="12">
        <v>1780.45</v>
      </c>
      <c r="G320" s="12">
        <v>986.6</v>
      </c>
      <c r="H320" s="12">
        <v>4570.84</v>
      </c>
      <c r="I320" s="12">
        <v>1624.75</v>
      </c>
      <c r="J320" s="12">
        <v>3619</v>
      </c>
      <c r="K320" s="12">
        <v>685</v>
      </c>
      <c r="L320" s="12">
        <v>9402</v>
      </c>
      <c r="M320" s="12">
        <v>915</v>
      </c>
      <c r="N320" s="12">
        <v>10</v>
      </c>
      <c r="O320" s="25">
        <v>26609.29</v>
      </c>
    </row>
    <row r="321" spans="1:15" x14ac:dyDescent="0.25">
      <c r="A321" s="24" t="s">
        <v>590</v>
      </c>
      <c r="B321" s="24" t="s">
        <v>591</v>
      </c>
      <c r="C321" s="12">
        <v>2533.48</v>
      </c>
      <c r="D321" s="12">
        <v>1723.16</v>
      </c>
      <c r="E321" s="12">
        <v>2691.03</v>
      </c>
      <c r="F321" s="12">
        <v>2172</v>
      </c>
      <c r="G321" s="12">
        <v>1677.4</v>
      </c>
      <c r="H321" s="12">
        <v>2162.46</v>
      </c>
      <c r="I321" s="12">
        <v>3139.1</v>
      </c>
      <c r="J321" s="12">
        <v>9383.42</v>
      </c>
      <c r="K321" s="12">
        <v>3311.98</v>
      </c>
      <c r="L321" s="12">
        <v>2375.27</v>
      </c>
      <c r="M321" s="12">
        <v>2962.9</v>
      </c>
      <c r="N321" s="12">
        <v>1393.8</v>
      </c>
      <c r="O321" s="25">
        <v>35526</v>
      </c>
    </row>
    <row r="322" spans="1:15" x14ac:dyDescent="0.25">
      <c r="A322" s="24" t="s">
        <v>592</v>
      </c>
      <c r="B322" s="24" t="s">
        <v>593</v>
      </c>
      <c r="C322" s="12">
        <v>5054.32</v>
      </c>
      <c r="D322" s="12">
        <v>7359.84</v>
      </c>
      <c r="E322" s="12">
        <v>59428.07</v>
      </c>
      <c r="F322" s="12">
        <v>3151.5299999999997</v>
      </c>
      <c r="G322" s="12">
        <v>1277.26</v>
      </c>
      <c r="H322" s="12">
        <v>10173.1</v>
      </c>
      <c r="I322" s="12">
        <v>12255.17</v>
      </c>
      <c r="J322" s="12">
        <v>3139.26</v>
      </c>
      <c r="K322" s="12">
        <v>7027.6400000000012</v>
      </c>
      <c r="L322" s="12">
        <v>5777.7000000000007</v>
      </c>
      <c r="M322" s="12">
        <v>11667.829999999998</v>
      </c>
      <c r="N322" s="12">
        <v>27535.360000000001</v>
      </c>
      <c r="O322" s="25">
        <v>153847.07999999999</v>
      </c>
    </row>
    <row r="323" spans="1:15" x14ac:dyDescent="0.25">
      <c r="A323" s="24" t="s">
        <v>594</v>
      </c>
      <c r="B323" s="24" t="s">
        <v>595</v>
      </c>
      <c r="C323" s="28">
        <v>1136.5999999999999</v>
      </c>
      <c r="D323" s="28">
        <v>1136.5999999999999</v>
      </c>
      <c r="E323" s="28">
        <v>1156.1300000000001</v>
      </c>
      <c r="F323" s="28">
        <v>1156.79</v>
      </c>
      <c r="G323" s="28">
        <v>1168.82</v>
      </c>
      <c r="H323" s="28">
        <v>1203.42</v>
      </c>
      <c r="I323" s="28">
        <v>1219.54</v>
      </c>
      <c r="J323" s="28">
        <v>1233.94</v>
      </c>
      <c r="K323" s="28">
        <v>1369.74</v>
      </c>
      <c r="L323" s="28">
        <v>1443.15</v>
      </c>
      <c r="M323" s="28">
        <v>1502.03</v>
      </c>
      <c r="N323" s="28">
        <v>1502.03</v>
      </c>
      <c r="O323" s="25">
        <v>15228.79</v>
      </c>
    </row>
    <row r="324" spans="1:15" x14ac:dyDescent="0.25">
      <c r="A324" s="27" t="s">
        <v>596</v>
      </c>
      <c r="B324" s="27" t="s">
        <v>597</v>
      </c>
      <c r="C324" s="12">
        <v>1136.5999999999999</v>
      </c>
      <c r="D324" s="12">
        <v>1136.5999999999999</v>
      </c>
      <c r="E324" s="12">
        <v>1156.1300000000001</v>
      </c>
      <c r="F324" s="12">
        <v>1156.79</v>
      </c>
      <c r="G324" s="12">
        <v>1168.82</v>
      </c>
      <c r="H324" s="12">
        <v>1203.42</v>
      </c>
      <c r="I324" s="12">
        <v>1219.54</v>
      </c>
      <c r="J324" s="12">
        <v>1233.94</v>
      </c>
      <c r="K324" s="12">
        <v>1369.74</v>
      </c>
      <c r="L324" s="12">
        <v>1443.15</v>
      </c>
      <c r="M324" s="12">
        <v>1502.03</v>
      </c>
      <c r="N324" s="12">
        <v>1502.03</v>
      </c>
      <c r="O324" s="25">
        <v>15228.79</v>
      </c>
    </row>
    <row r="325" spans="1:15" x14ac:dyDescent="0.25">
      <c r="A325" s="27" t="s">
        <v>598</v>
      </c>
      <c r="B325" s="27" t="s">
        <v>599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25">
        <v>0</v>
      </c>
    </row>
    <row r="326" spans="1:15" x14ac:dyDescent="0.25">
      <c r="A326" s="27" t="s">
        <v>600</v>
      </c>
      <c r="B326" s="27" t="s">
        <v>601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25">
        <v>0</v>
      </c>
    </row>
    <row r="327" spans="1:15" x14ac:dyDescent="0.25">
      <c r="A327" s="24" t="s">
        <v>602</v>
      </c>
      <c r="B327" s="24" t="s">
        <v>603</v>
      </c>
      <c r="C327" s="28">
        <v>935</v>
      </c>
      <c r="D327" s="28">
        <v>740</v>
      </c>
      <c r="E327" s="28">
        <v>650</v>
      </c>
      <c r="F327" s="28">
        <v>855</v>
      </c>
      <c r="G327" s="28">
        <v>860</v>
      </c>
      <c r="H327" s="28">
        <v>1000</v>
      </c>
      <c r="I327" s="28">
        <v>900</v>
      </c>
      <c r="J327" s="28">
        <v>900</v>
      </c>
      <c r="K327" s="28">
        <v>900</v>
      </c>
      <c r="L327" s="28">
        <v>900</v>
      </c>
      <c r="M327" s="28">
        <v>1320</v>
      </c>
      <c r="N327" s="28">
        <v>900</v>
      </c>
      <c r="O327" s="25">
        <v>10860</v>
      </c>
    </row>
    <row r="328" spans="1:15" x14ac:dyDescent="0.25">
      <c r="A328" s="27" t="s">
        <v>604</v>
      </c>
      <c r="B328" s="27" t="s">
        <v>605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25">
        <v>0</v>
      </c>
    </row>
    <row r="329" spans="1:15" x14ac:dyDescent="0.25">
      <c r="A329" s="27" t="s">
        <v>606</v>
      </c>
      <c r="B329" s="27" t="s">
        <v>607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25">
        <v>0</v>
      </c>
    </row>
    <row r="330" spans="1:15" x14ac:dyDescent="0.25">
      <c r="A330" s="27" t="s">
        <v>608</v>
      </c>
      <c r="B330" s="27" t="s">
        <v>609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25">
        <v>0</v>
      </c>
    </row>
    <row r="331" spans="1:15" x14ac:dyDescent="0.25">
      <c r="A331" s="27" t="s">
        <v>610</v>
      </c>
      <c r="B331" s="27" t="s">
        <v>611</v>
      </c>
      <c r="C331" s="12">
        <v>935</v>
      </c>
      <c r="D331" s="12">
        <v>740</v>
      </c>
      <c r="E331" s="12">
        <v>650</v>
      </c>
      <c r="F331" s="12">
        <v>855</v>
      </c>
      <c r="G331" s="12">
        <v>860</v>
      </c>
      <c r="H331" s="12">
        <v>1000</v>
      </c>
      <c r="I331" s="12">
        <v>900</v>
      </c>
      <c r="J331" s="12">
        <v>900</v>
      </c>
      <c r="K331" s="12">
        <v>900</v>
      </c>
      <c r="L331" s="12">
        <v>900</v>
      </c>
      <c r="M331" s="12">
        <v>1320</v>
      </c>
      <c r="N331" s="12">
        <v>900</v>
      </c>
      <c r="O331" s="25">
        <v>10860</v>
      </c>
    </row>
    <row r="332" spans="1:15" x14ac:dyDescent="0.25">
      <c r="A332" s="24" t="s">
        <v>612</v>
      </c>
      <c r="B332" s="24" t="s">
        <v>613</v>
      </c>
      <c r="C332" s="28">
        <v>-10207.84</v>
      </c>
      <c r="D332" s="28">
        <v>3423.51</v>
      </c>
      <c r="E332" s="28">
        <v>-25328.65</v>
      </c>
      <c r="F332" s="28">
        <v>-23451.97</v>
      </c>
      <c r="G332" s="28">
        <v>770.49000000000012</v>
      </c>
      <c r="H332" s="28">
        <v>-1105.8900000000001</v>
      </c>
      <c r="I332" s="28">
        <v>-171176.84000000003</v>
      </c>
      <c r="J332" s="28">
        <v>-37565.230000000003</v>
      </c>
      <c r="K332" s="28">
        <v>-27662.37</v>
      </c>
      <c r="L332" s="28">
        <v>-24442.93</v>
      </c>
      <c r="M332" s="28">
        <v>-24317.75</v>
      </c>
      <c r="N332" s="28">
        <v>174564.85</v>
      </c>
      <c r="O332" s="25">
        <v>-166500.62000000002</v>
      </c>
    </row>
    <row r="333" spans="1:15" x14ac:dyDescent="0.25">
      <c r="A333" s="24" t="s">
        <v>614</v>
      </c>
      <c r="B333" s="24" t="s">
        <v>615</v>
      </c>
      <c r="C333" s="26">
        <v>4443.1000000000004</v>
      </c>
      <c r="D333" s="26">
        <v>7297</v>
      </c>
      <c r="E333" s="26">
        <v>3014.5499999999997</v>
      </c>
      <c r="F333" s="26">
        <v>5235.95</v>
      </c>
      <c r="G333" s="26">
        <v>1369.3700000000001</v>
      </c>
      <c r="H333" s="26">
        <v>1189.6499999999999</v>
      </c>
      <c r="I333" s="26">
        <v>5820.09</v>
      </c>
      <c r="J333" s="26">
        <v>2915.27</v>
      </c>
      <c r="K333" s="26">
        <v>8.11</v>
      </c>
      <c r="L333" s="26">
        <v>4074.7200000000003</v>
      </c>
      <c r="M333" s="26">
        <v>3600.89</v>
      </c>
      <c r="N333" s="26">
        <v>5216.05</v>
      </c>
      <c r="O333" s="25">
        <v>44184.75</v>
      </c>
    </row>
    <row r="334" spans="1:15" x14ac:dyDescent="0.25">
      <c r="A334" s="27" t="s">
        <v>616</v>
      </c>
      <c r="B334" s="27" t="s">
        <v>617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25">
        <v>0</v>
      </c>
    </row>
    <row r="335" spans="1:15" x14ac:dyDescent="0.25">
      <c r="A335" s="27" t="s">
        <v>618</v>
      </c>
      <c r="B335" s="27" t="s">
        <v>619</v>
      </c>
      <c r="C335" s="12">
        <v>0</v>
      </c>
      <c r="D335" s="12">
        <v>6906.65</v>
      </c>
      <c r="E335" s="12">
        <v>2673.2</v>
      </c>
      <c r="F335" s="12">
        <v>4865.8</v>
      </c>
      <c r="G335" s="12">
        <v>1074.4000000000001</v>
      </c>
      <c r="H335" s="12">
        <v>940.8</v>
      </c>
      <c r="I335" s="12">
        <v>5527.72</v>
      </c>
      <c r="J335" s="12">
        <v>2645.2</v>
      </c>
      <c r="K335" s="12">
        <v>0</v>
      </c>
      <c r="L335" s="12">
        <v>3482.28</v>
      </c>
      <c r="M335" s="12">
        <v>3420.98</v>
      </c>
      <c r="N335" s="12">
        <v>4690.7</v>
      </c>
      <c r="O335" s="25">
        <v>36227.729999999996</v>
      </c>
    </row>
    <row r="336" spans="1:15" x14ac:dyDescent="0.25">
      <c r="A336" s="27" t="s">
        <v>620</v>
      </c>
      <c r="B336" s="27" t="s">
        <v>621</v>
      </c>
      <c r="C336" s="12">
        <v>4443.1000000000004</v>
      </c>
      <c r="D336" s="12">
        <v>390.35</v>
      </c>
      <c r="E336" s="12">
        <v>341.35</v>
      </c>
      <c r="F336" s="12">
        <v>370.15</v>
      </c>
      <c r="G336" s="12">
        <v>294.97000000000003</v>
      </c>
      <c r="H336" s="12">
        <v>248.85</v>
      </c>
      <c r="I336" s="12">
        <v>292.37</v>
      </c>
      <c r="J336" s="12">
        <v>270.07</v>
      </c>
      <c r="K336" s="12">
        <v>8.11</v>
      </c>
      <c r="L336" s="12">
        <v>592.44000000000005</v>
      </c>
      <c r="M336" s="12">
        <v>179.91</v>
      </c>
      <c r="N336" s="12">
        <v>525.35</v>
      </c>
      <c r="O336" s="25">
        <v>7957.02</v>
      </c>
    </row>
    <row r="337" spans="1:15" x14ac:dyDescent="0.25">
      <c r="A337" s="27" t="s">
        <v>622</v>
      </c>
      <c r="B337" s="27" t="s">
        <v>623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25">
        <v>0</v>
      </c>
    </row>
    <row r="338" spans="1:15" x14ac:dyDescent="0.25">
      <c r="A338" s="27" t="s">
        <v>624</v>
      </c>
      <c r="B338" s="27" t="s">
        <v>625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25">
        <v>0</v>
      </c>
    </row>
    <row r="339" spans="1:15" x14ac:dyDescent="0.25">
      <c r="A339" s="24" t="s">
        <v>626</v>
      </c>
      <c r="B339" s="24" t="s">
        <v>627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25">
        <v>0</v>
      </c>
    </row>
    <row r="340" spans="1:15" x14ac:dyDescent="0.25">
      <c r="A340" s="24" t="s">
        <v>628</v>
      </c>
      <c r="B340" s="24" t="s">
        <v>629</v>
      </c>
      <c r="C340" s="28">
        <v>14650.94</v>
      </c>
      <c r="D340" s="28">
        <v>3873.49</v>
      </c>
      <c r="E340" s="28">
        <v>28343.200000000001</v>
      </c>
      <c r="F340" s="28">
        <v>28687.920000000002</v>
      </c>
      <c r="G340" s="28">
        <v>598.88</v>
      </c>
      <c r="H340" s="28">
        <v>2295.54</v>
      </c>
      <c r="I340" s="28">
        <v>176996.93000000002</v>
      </c>
      <c r="J340" s="28">
        <v>40480.5</v>
      </c>
      <c r="K340" s="28">
        <v>27670.48</v>
      </c>
      <c r="L340" s="28">
        <v>28517.65</v>
      </c>
      <c r="M340" s="28">
        <v>27918.639999999999</v>
      </c>
      <c r="N340" s="28">
        <v>-169348.80000000002</v>
      </c>
      <c r="O340" s="25">
        <v>210685.37000000002</v>
      </c>
    </row>
    <row r="341" spans="1:15" x14ac:dyDescent="0.25">
      <c r="A341" s="27" t="s">
        <v>630</v>
      </c>
      <c r="B341" s="27" t="s">
        <v>617</v>
      </c>
      <c r="C341" s="12">
        <v>13450.86</v>
      </c>
      <c r="D341" s="12">
        <v>2572.16</v>
      </c>
      <c r="E341" s="12">
        <v>26478.73</v>
      </c>
      <c r="F341" s="12">
        <v>27380.880000000001</v>
      </c>
      <c r="G341" s="12">
        <v>0</v>
      </c>
      <c r="H341" s="12">
        <v>680.35</v>
      </c>
      <c r="I341" s="12">
        <v>169429.98</v>
      </c>
      <c r="J341" s="12">
        <v>38444.639999999999</v>
      </c>
      <c r="K341" s="12">
        <v>25725.84</v>
      </c>
      <c r="L341" s="12">
        <v>26222.73</v>
      </c>
      <c r="M341" s="12">
        <v>25912.11</v>
      </c>
      <c r="N341" s="12">
        <v>-171767.13</v>
      </c>
      <c r="O341" s="25">
        <v>184531.15000000002</v>
      </c>
    </row>
    <row r="342" spans="1:15" x14ac:dyDescent="0.25">
      <c r="A342" s="27" t="s">
        <v>631</v>
      </c>
      <c r="B342" s="27" t="s">
        <v>632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25">
        <v>0</v>
      </c>
    </row>
    <row r="343" spans="1:15" x14ac:dyDescent="0.25">
      <c r="A343" s="27" t="s">
        <v>633</v>
      </c>
      <c r="B343" s="27" t="s">
        <v>634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25">
        <v>0</v>
      </c>
    </row>
    <row r="344" spans="1:15" x14ac:dyDescent="0.25">
      <c r="A344" s="27" t="s">
        <v>635</v>
      </c>
      <c r="B344" s="27" t="s">
        <v>636</v>
      </c>
      <c r="C344" s="12">
        <v>1200.08</v>
      </c>
      <c r="D344" s="12">
        <v>1301.33</v>
      </c>
      <c r="E344" s="12">
        <v>1864.47</v>
      </c>
      <c r="F344" s="12">
        <v>1307.04</v>
      </c>
      <c r="G344" s="12">
        <v>598.88</v>
      </c>
      <c r="H344" s="12">
        <v>1615.19</v>
      </c>
      <c r="I344" s="12">
        <v>7566.95</v>
      </c>
      <c r="J344" s="12">
        <v>2035.86</v>
      </c>
      <c r="K344" s="12">
        <v>1944.64</v>
      </c>
      <c r="L344" s="12">
        <v>2294.92</v>
      </c>
      <c r="M344" s="12">
        <v>2006.53</v>
      </c>
      <c r="N344" s="12">
        <v>2418.33</v>
      </c>
      <c r="O344" s="25">
        <v>26154.22</v>
      </c>
    </row>
    <row r="345" spans="1:15" x14ac:dyDescent="0.25">
      <c r="A345" s="27" t="s">
        <v>637</v>
      </c>
      <c r="B345" s="27" t="s">
        <v>638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25">
        <v>0</v>
      </c>
    </row>
    <row r="346" spans="1:15" x14ac:dyDescent="0.25">
      <c r="A346" s="27" t="s">
        <v>639</v>
      </c>
      <c r="B346" s="27" t="s">
        <v>640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25">
        <v>0</v>
      </c>
    </row>
    <row r="347" spans="1:15" x14ac:dyDescent="0.25">
      <c r="A347" s="24" t="s">
        <v>641</v>
      </c>
      <c r="B347" s="24" t="s">
        <v>642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25">
        <v>0</v>
      </c>
    </row>
    <row r="348" spans="1:15" x14ac:dyDescent="0.25">
      <c r="A348" s="24" t="s">
        <v>643</v>
      </c>
      <c r="B348" s="24" t="s">
        <v>644</v>
      </c>
      <c r="C348" s="28">
        <v>0</v>
      </c>
      <c r="D348" s="28">
        <v>0</v>
      </c>
      <c r="E348" s="28">
        <v>0</v>
      </c>
      <c r="F348" s="28">
        <v>0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5">
        <v>0</v>
      </c>
    </row>
    <row r="349" spans="1:15" x14ac:dyDescent="0.25">
      <c r="A349" s="27" t="s">
        <v>645</v>
      </c>
      <c r="B349" s="27" t="s">
        <v>646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25">
        <v>0</v>
      </c>
    </row>
    <row r="350" spans="1:15" x14ac:dyDescent="0.25">
      <c r="A350" s="27" t="s">
        <v>647</v>
      </c>
      <c r="B350" s="27" t="s">
        <v>648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25">
        <v>0</v>
      </c>
    </row>
    <row r="351" spans="1:15" x14ac:dyDescent="0.25">
      <c r="A351" s="24" t="s">
        <v>649</v>
      </c>
      <c r="B351" s="24" t="s">
        <v>650</v>
      </c>
      <c r="C351" s="28">
        <v>0</v>
      </c>
      <c r="D351" s="28">
        <v>0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5">
        <v>0</v>
      </c>
    </row>
    <row r="352" spans="1:15" x14ac:dyDescent="0.25">
      <c r="A352" s="27" t="s">
        <v>651</v>
      </c>
      <c r="B352" s="27" t="s">
        <v>652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25">
        <v>0</v>
      </c>
    </row>
    <row r="353" spans="1:15" x14ac:dyDescent="0.25">
      <c r="A353" s="27" t="s">
        <v>653</v>
      </c>
      <c r="B353" s="27" t="s">
        <v>654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25">
        <v>0</v>
      </c>
    </row>
    <row r="354" spans="1:15" x14ac:dyDescent="0.25">
      <c r="A354" s="27" t="s">
        <v>655</v>
      </c>
      <c r="B354" s="27" t="s">
        <v>656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25">
        <v>0</v>
      </c>
    </row>
    <row r="355" spans="1:15" x14ac:dyDescent="0.25">
      <c r="A355" s="24" t="s">
        <v>657</v>
      </c>
      <c r="B355" s="24" t="s">
        <v>658</v>
      </c>
      <c r="C355" s="28">
        <v>0</v>
      </c>
      <c r="D355" s="28">
        <v>0</v>
      </c>
      <c r="E355" s="28">
        <v>0</v>
      </c>
      <c r="F355" s="28">
        <v>0</v>
      </c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5">
        <v>0</v>
      </c>
    </row>
    <row r="356" spans="1:15" x14ac:dyDescent="0.25">
      <c r="A356" s="27" t="s">
        <v>659</v>
      </c>
      <c r="B356" s="27" t="s">
        <v>660</v>
      </c>
      <c r="C356" s="12">
        <v>330000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25">
        <v>330000</v>
      </c>
    </row>
    <row r="357" spans="1:15" x14ac:dyDescent="0.25">
      <c r="A357" s="27" t="s">
        <v>661</v>
      </c>
      <c r="B357" s="27" t="s">
        <v>662</v>
      </c>
      <c r="C357" s="12">
        <v>-330000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25">
        <v>-330000</v>
      </c>
    </row>
    <row r="358" spans="1:15" x14ac:dyDescent="0.25">
      <c r="A358" s="24" t="s">
        <v>663</v>
      </c>
      <c r="B358" s="24" t="s">
        <v>664</v>
      </c>
      <c r="C358" s="28">
        <v>3565.54</v>
      </c>
      <c r="D358" s="28">
        <v>-1341.53</v>
      </c>
      <c r="E358" s="28">
        <v>404.74</v>
      </c>
      <c r="F358" s="28">
        <v>9190.43</v>
      </c>
      <c r="G358" s="28">
        <v>-11819.18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5">
        <v>0</v>
      </c>
    </row>
    <row r="359" spans="1:15" x14ac:dyDescent="0.25">
      <c r="A359" s="27" t="s">
        <v>665</v>
      </c>
      <c r="B359" s="27" t="s">
        <v>666</v>
      </c>
      <c r="C359" s="12">
        <v>1371.36</v>
      </c>
      <c r="D359" s="12">
        <v>-515.97</v>
      </c>
      <c r="E359" s="12">
        <v>155.66999999999999</v>
      </c>
      <c r="F359" s="12">
        <v>3534.78</v>
      </c>
      <c r="G359" s="12">
        <v>-4545.84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25">
        <v>0</v>
      </c>
    </row>
    <row r="360" spans="1:15" x14ac:dyDescent="0.25">
      <c r="A360" s="27" t="s">
        <v>667</v>
      </c>
      <c r="B360" s="27" t="s">
        <v>668</v>
      </c>
      <c r="C360" s="12">
        <v>2194.1799999999998</v>
      </c>
      <c r="D360" s="12">
        <v>-825.56</v>
      </c>
      <c r="E360" s="12">
        <v>249.07</v>
      </c>
      <c r="F360" s="12">
        <v>5655.65</v>
      </c>
      <c r="G360" s="12">
        <v>-7273.34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25">
        <v>-9.0949470177292824E-13</v>
      </c>
    </row>
    <row r="361" spans="1:15" x14ac:dyDescent="0.25">
      <c r="A361" s="24" t="s">
        <v>669</v>
      </c>
      <c r="B361" s="24" t="s">
        <v>670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26"/>
    </row>
  </sheetData>
  <mergeCells count="2">
    <mergeCell ref="A2:B2"/>
    <mergeCell ref="C2:O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26" sqref="D26"/>
    </sheetView>
  </sheetViews>
  <sheetFormatPr defaultRowHeight="15" x14ac:dyDescent="0.25"/>
  <cols>
    <col min="1" max="1" width="12.42578125" bestFit="1" customWidth="1"/>
    <col min="2" max="2" width="67" bestFit="1" customWidth="1"/>
    <col min="3" max="3" width="14.28515625" bestFit="1" customWidth="1"/>
    <col min="4" max="6" width="13.28515625" bestFit="1" customWidth="1"/>
    <col min="7" max="7" width="14.28515625" bestFit="1" customWidth="1"/>
  </cols>
  <sheetData>
    <row r="1" spans="1:7" x14ac:dyDescent="0.25">
      <c r="C1">
        <v>11103633</v>
      </c>
    </row>
    <row r="3" spans="1:7" x14ac:dyDescent="0.25">
      <c r="A3" s="33" t="s">
        <v>2</v>
      </c>
      <c r="B3" s="33" t="s">
        <v>678</v>
      </c>
      <c r="C3" s="33">
        <v>2021</v>
      </c>
      <c r="D3" s="33">
        <v>2022</v>
      </c>
      <c r="E3" s="33">
        <v>2023</v>
      </c>
      <c r="F3" s="33">
        <v>2024</v>
      </c>
    </row>
    <row r="4" spans="1:7" x14ac:dyDescent="0.25">
      <c r="A4" s="33" t="str">
        <f>'2021'!A189</f>
        <v>3.1.1.1.1</v>
      </c>
      <c r="B4" s="33" t="str">
        <f>VLOOKUP($A4,'2021'!$A$185:$O$361,2,FALSE)</f>
        <v>Receita Operacional Bruta</v>
      </c>
      <c r="C4" s="34">
        <f>VLOOKUP($A4,'2021'!$A$185:$O$361,15,FALSE)</f>
        <v>5986904.3700000001</v>
      </c>
      <c r="D4" s="34">
        <f>VLOOKUP($A4,'2022'!$A$185:$O$361,15,FALSE)</f>
        <v>7222885.6600000011</v>
      </c>
      <c r="E4" s="34">
        <f>VLOOKUP($A4,'2023'!$A$185:$O$361,15,FALSE)</f>
        <v>7858627.7000000002</v>
      </c>
      <c r="F4" s="34">
        <f>VLOOKUP($A4,'2024'!$A$185:$O$361,15,FALSE)</f>
        <v>6959894.3500000006</v>
      </c>
      <c r="G4" s="68">
        <f>SUM(C4:F4)</f>
        <v>28028312.080000002</v>
      </c>
    </row>
    <row r="5" spans="1:7" x14ac:dyDescent="0.25">
      <c r="A5" s="33" t="str">
        <f>'2021'!A191</f>
        <v>3.1.1.1.1.1.01</v>
      </c>
      <c r="B5" s="33" t="str">
        <f>VLOOKUP($A5,'2021'!$A$185:$O$361,2,FALSE)</f>
        <v>Receita de Transporte de Passageiros na Travessia A</v>
      </c>
      <c r="C5" s="34">
        <f>VLOOKUP($A5,'2021'!$A$185:$O$361,15,FALSE)</f>
        <v>5704270.0499999998</v>
      </c>
      <c r="D5" s="34">
        <f>VLOOKUP($A5,'2022'!$A$185:$O$361,15,FALSE)</f>
        <v>6888407.8000000007</v>
      </c>
      <c r="E5" s="34">
        <f>VLOOKUP($A5,'2023'!$A$185:$O$361,15,FALSE)</f>
        <v>7496491.75</v>
      </c>
      <c r="F5" s="34">
        <f>VLOOKUP($A5,'2024'!$A$185:$O$361,15,FALSE)</f>
        <v>6688847</v>
      </c>
      <c r="G5" s="68">
        <f t="shared" ref="G5:G7" si="0">SUM(C5:F5)</f>
        <v>26778016.600000001</v>
      </c>
    </row>
    <row r="6" spans="1:7" x14ac:dyDescent="0.25">
      <c r="A6" s="33" t="str">
        <f>'2021'!A194</f>
        <v>3.1.1.1.1.1.99</v>
      </c>
      <c r="B6" s="33" t="str">
        <f>VLOOKUP($A6,'2021'!$A$185:$O$361,2,FALSE)</f>
        <v>Receita de Transporte de Passageiros em outras Travessias ou Atividades</v>
      </c>
      <c r="C6" s="34">
        <f>VLOOKUP($A6,'2021'!$A$185:$O$361,15,FALSE)</f>
        <v>0</v>
      </c>
      <c r="D6" s="34">
        <f>VLOOKUP($A6,'2022'!$A$185:$O$361,15,FALSE)</f>
        <v>334477.86</v>
      </c>
      <c r="E6" s="34">
        <f>VLOOKUP($A6,'2023'!$A$185:$O$361,15,FALSE)</f>
        <v>362135.95</v>
      </c>
      <c r="F6" s="34">
        <f>VLOOKUP($A6,'2024'!$A$185:$O$361,15,FALSE)</f>
        <v>271047.35000000003</v>
      </c>
      <c r="G6" s="68">
        <f t="shared" si="0"/>
        <v>967661.16000000015</v>
      </c>
    </row>
    <row r="7" spans="1:7" x14ac:dyDescent="0.25">
      <c r="A7" s="33" t="str">
        <f>'2021'!A204</f>
        <v>3.1.1.1.1.3.99</v>
      </c>
      <c r="B7" s="33" t="str">
        <f>VLOOKUP($A7,'2021'!$A$185:$O$361,2,FALSE)</f>
        <v>Cargas</v>
      </c>
      <c r="C7" s="34">
        <f>VLOOKUP($A7,'2021'!$A$185:$O$361,15,FALSE)</f>
        <v>282634.32</v>
      </c>
      <c r="D7" s="34">
        <f>VLOOKUP($A7,'2022'!$A$185:$O$361,15,FALSE)</f>
        <v>0</v>
      </c>
      <c r="E7" s="34">
        <f>VLOOKUP($A7,'2023'!$A$185:$O$361,15,FALSE)</f>
        <v>0</v>
      </c>
      <c r="F7" s="34">
        <f>VLOOKUP($A7,'2024'!$A$185:$O$361,15,FALSE)</f>
        <v>0</v>
      </c>
      <c r="G7" s="68">
        <f t="shared" si="0"/>
        <v>282634.32</v>
      </c>
    </row>
    <row r="9" spans="1:7" x14ac:dyDescent="0.25">
      <c r="B9" t="str">
        <f>B5</f>
        <v>Receita de Transporte de Passageiros na Travessia A</v>
      </c>
      <c r="C9" s="35">
        <f>C5/C4</f>
        <v>0.95279124192858955</v>
      </c>
      <c r="D9" s="35">
        <f t="shared" ref="D9:F9" si="1">D5/D4</f>
        <v>0.95369193481044245</v>
      </c>
      <c r="E9" s="35">
        <f t="shared" si="1"/>
        <v>0.95391867844814682</v>
      </c>
      <c r="F9" s="35">
        <f t="shared" si="1"/>
        <v>0.96105582407296164</v>
      </c>
    </row>
    <row r="11" spans="1:7" x14ac:dyDescent="0.25">
      <c r="C11" s="68">
        <f>C7/5.5</f>
        <v>51388.058181818182</v>
      </c>
      <c r="D11" s="68">
        <f>D6/5.5</f>
        <v>60814.156363636364</v>
      </c>
      <c r="E11" s="68">
        <f t="shared" ref="E11:F11" si="2">E6/5.5</f>
        <v>65842.900000000009</v>
      </c>
      <c r="F11" s="68">
        <f t="shared" si="2"/>
        <v>49281.336363636372</v>
      </c>
    </row>
    <row r="14" spans="1:7" x14ac:dyDescent="0.25">
      <c r="B14" s="33" t="s">
        <v>761</v>
      </c>
      <c r="C14" s="116">
        <v>5437782.5999999996</v>
      </c>
      <c r="D14" s="116">
        <v>6758972</v>
      </c>
      <c r="E14" s="116">
        <v>7661016.5</v>
      </c>
      <c r="F14" s="116">
        <v>6794518.5</v>
      </c>
      <c r="G14" s="68"/>
    </row>
    <row r="15" spans="1:7" x14ac:dyDescent="0.25">
      <c r="C15">
        <f>C14/C5</f>
        <v>0.95328281310945295</v>
      </c>
      <c r="D15">
        <f t="shared" ref="D15:F15" si="3">D14/D5</f>
        <v>0.98120962002278656</v>
      </c>
      <c r="E15">
        <f t="shared" si="3"/>
        <v>1.0219468993612912</v>
      </c>
      <c r="F15">
        <f t="shared" si="3"/>
        <v>1.0157981637193974</v>
      </c>
    </row>
    <row r="18" spans="1:6" x14ac:dyDescent="0.25">
      <c r="B18" s="33" t="s">
        <v>760</v>
      </c>
      <c r="C18" s="116">
        <v>5444767.5999999996</v>
      </c>
      <c r="D18" s="116">
        <v>6866106.5</v>
      </c>
      <c r="E18" s="116">
        <v>7776027</v>
      </c>
      <c r="F18" s="116">
        <v>6889514.5</v>
      </c>
    </row>
    <row r="19" spans="1:6" x14ac:dyDescent="0.25">
      <c r="C19">
        <f>C18/C5</f>
        <v>0.95450733437839252</v>
      </c>
      <c r="D19">
        <f t="shared" ref="D19:F19" si="4">D18/D5</f>
        <v>0.99676248842294135</v>
      </c>
      <c r="E19">
        <f t="shared" si="4"/>
        <v>1.0372888091286168</v>
      </c>
      <c r="F19">
        <f t="shared" si="4"/>
        <v>1.0300003124604284</v>
      </c>
    </row>
    <row r="21" spans="1:6" x14ac:dyDescent="0.25">
      <c r="A21" t="str">
        <f>'2021'!A186</f>
        <v>3.1</v>
      </c>
      <c r="B21" t="str">
        <f>'2021'!B186</f>
        <v>Resultado Antes da CSSLL e IRPJ</v>
      </c>
      <c r="C21" s="132">
        <f>VLOOKUP($A21,'2021'!$A$185:$O$361,15,FALSE)</f>
        <v>-261306.1100000001</v>
      </c>
      <c r="D21" s="132">
        <f>VLOOKUP($A21,'2022'!$A$185:$O$361,15,FALSE)</f>
        <v>1226341.3700000017</v>
      </c>
      <c r="E21" s="132">
        <f>VLOOKUP($A21,'2023'!$A$185:$O$361,15,FALSE)</f>
        <v>1333912.1200000006</v>
      </c>
      <c r="F21" s="132">
        <f>VLOOKUP($A21,'2024'!$A$185:$O$361,15,FALSE)</f>
        <v>-320002.96999999997</v>
      </c>
    </row>
    <row r="22" spans="1:6" x14ac:dyDescent="0.25">
      <c r="A22" t="str">
        <f>'2021'!A187</f>
        <v>3.1.1</v>
      </c>
      <c r="B22" t="str">
        <f>'2021'!B187</f>
        <v xml:space="preserve">Resultado Operacional </v>
      </c>
      <c r="C22" s="132">
        <f>VLOOKUP($A22,'2021'!$A$185:$O$361,15,FALSE)</f>
        <v>-1076504.3900000001</v>
      </c>
      <c r="D22" s="132">
        <f>VLOOKUP($A22,'2022'!$A$185:$O$361,15,FALSE)</f>
        <v>-218417.45999999827</v>
      </c>
      <c r="E22" s="132">
        <f>VLOOKUP($A22,'2023'!$A$185:$O$361,15,FALSE)</f>
        <v>553169.10000000079</v>
      </c>
      <c r="F22" s="132">
        <f>VLOOKUP($A22,'2024'!$A$185:$O$361,15,FALSE)</f>
        <v>-320002.96999999997</v>
      </c>
    </row>
    <row r="25" spans="1:6" x14ac:dyDescent="0.25">
      <c r="B25" s="33" t="s">
        <v>765</v>
      </c>
      <c r="C25" s="116">
        <f>C7/5.5</f>
        <v>51388.058181818182</v>
      </c>
      <c r="D25" s="116">
        <f>D6/5.5</f>
        <v>60814.156363636364</v>
      </c>
      <c r="E25" s="116">
        <f>E6/5.5</f>
        <v>65842.900000000009</v>
      </c>
      <c r="F25" s="116">
        <f>F6/5.5</f>
        <v>49281.336363636372</v>
      </c>
    </row>
    <row r="26" spans="1:6" x14ac:dyDescent="0.25">
      <c r="B26" s="33" t="s">
        <v>764</v>
      </c>
      <c r="C26" s="33"/>
      <c r="D26" s="140">
        <v>26794.632727272699</v>
      </c>
      <c r="E26" s="140">
        <v>109843.3290909091</v>
      </c>
      <c r="F26" s="140">
        <v>32582.827272727271</v>
      </c>
    </row>
    <row r="27" spans="1:6" x14ac:dyDescent="0.25">
      <c r="B27" s="33" t="s">
        <v>766</v>
      </c>
      <c r="C27" s="116">
        <f>SUM(C25:C26)</f>
        <v>51388.058181818182</v>
      </c>
      <c r="D27" s="116">
        <f t="shared" ref="D27:F27" si="5">SUM(D25:D26)</f>
        <v>87608.789090909064</v>
      </c>
      <c r="E27" s="116">
        <f t="shared" si="5"/>
        <v>175686.22909090912</v>
      </c>
      <c r="F27" s="116">
        <f t="shared" si="5"/>
        <v>81864.163636363635</v>
      </c>
    </row>
    <row r="30" spans="1:6" x14ac:dyDescent="0.25">
      <c r="C30" s="68">
        <v>51388.058181818182</v>
      </c>
      <c r="D30" s="68">
        <v>87608.789090909064</v>
      </c>
      <c r="E30" s="68">
        <v>175686.22909090912</v>
      </c>
      <c r="F30" s="68">
        <v>81864.163636363635</v>
      </c>
    </row>
    <row r="31" spans="1:6" x14ac:dyDescent="0.25">
      <c r="E31">
        <v>2022</v>
      </c>
    </row>
    <row r="32" spans="1:6" x14ac:dyDescent="0.25">
      <c r="E32">
        <v>2023</v>
      </c>
    </row>
    <row r="33" spans="5:5" x14ac:dyDescent="0.25">
      <c r="E33">
        <v>2024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L13" sqref="L13"/>
    </sheetView>
  </sheetViews>
  <sheetFormatPr defaultRowHeight="12.75" x14ac:dyDescent="0.2"/>
  <cols>
    <col min="1" max="1" width="28.85546875" style="60" customWidth="1"/>
    <col min="2" max="2" width="14.7109375" style="60" customWidth="1"/>
    <col min="3" max="7" width="9.140625" style="60"/>
    <col min="8" max="8" width="13.5703125" style="60" customWidth="1"/>
    <col min="9" max="10" width="9.5703125" style="60" customWidth="1"/>
    <col min="11" max="11" width="9.140625" style="60"/>
    <col min="12" max="12" width="34.42578125" style="60" customWidth="1"/>
    <col min="13" max="16384" width="9.140625" style="60"/>
  </cols>
  <sheetData>
    <row r="1" spans="1:17" ht="13.5" thickBot="1" x14ac:dyDescent="0.25">
      <c r="A1" s="60">
        <v>2021</v>
      </c>
    </row>
    <row r="2" spans="1:17" ht="13.5" thickBot="1" x14ac:dyDescent="0.25">
      <c r="A2" s="384" t="s">
        <v>679</v>
      </c>
      <c r="B2" s="385"/>
      <c r="C2" s="386"/>
      <c r="D2" s="386"/>
      <c r="E2" s="386"/>
      <c r="F2" s="387"/>
      <c r="K2" s="384" t="s">
        <v>679</v>
      </c>
      <c r="L2" s="385"/>
      <c r="M2" s="386"/>
      <c r="N2" s="386"/>
      <c r="O2" s="386"/>
      <c r="P2" s="387"/>
    </row>
    <row r="3" spans="1:17" x14ac:dyDescent="0.2">
      <c r="A3" s="36"/>
      <c r="B3" s="37"/>
      <c r="C3" s="61" t="s">
        <v>680</v>
      </c>
      <c r="D3" s="61" t="s">
        <v>681</v>
      </c>
      <c r="E3" s="61" t="s">
        <v>682</v>
      </c>
      <c r="F3" s="61" t="s">
        <v>683</v>
      </c>
      <c r="G3" s="64" t="s">
        <v>710</v>
      </c>
      <c r="H3" s="60" t="s">
        <v>762</v>
      </c>
      <c r="I3" s="60" t="s">
        <v>763</v>
      </c>
      <c r="K3" s="36"/>
      <c r="L3" s="37"/>
      <c r="M3" s="120">
        <v>2021</v>
      </c>
      <c r="N3" s="120">
        <v>2022</v>
      </c>
      <c r="O3" s="120">
        <v>2023</v>
      </c>
      <c r="P3" s="120">
        <v>2024</v>
      </c>
    </row>
    <row r="4" spans="1:17" x14ac:dyDescent="0.2">
      <c r="A4" s="388" t="s">
        <v>684</v>
      </c>
      <c r="B4" s="389"/>
      <c r="C4" s="38">
        <v>5</v>
      </c>
      <c r="D4" s="38">
        <v>5</v>
      </c>
      <c r="E4" s="38">
        <v>5</v>
      </c>
      <c r="F4" s="38">
        <v>5</v>
      </c>
      <c r="G4" s="67">
        <f>AVERAGE(C4:F4)</f>
        <v>5</v>
      </c>
      <c r="H4" s="119">
        <f>ROUND(G4,0)</f>
        <v>5</v>
      </c>
      <c r="I4" s="62">
        <f>MEDIAN(C4:F4)</f>
        <v>5</v>
      </c>
      <c r="J4" s="62">
        <f>ROUND(I4,0)</f>
        <v>5</v>
      </c>
      <c r="K4" s="388" t="s">
        <v>684</v>
      </c>
      <c r="L4" s="389"/>
      <c r="M4" s="38">
        <v>5</v>
      </c>
      <c r="N4" s="38">
        <v>4</v>
      </c>
      <c r="O4" s="38">
        <v>4</v>
      </c>
      <c r="P4" s="38">
        <v>4</v>
      </c>
    </row>
    <row r="5" spans="1:17" x14ac:dyDescent="0.2">
      <c r="A5" s="388" t="s">
        <v>685</v>
      </c>
      <c r="B5" s="389"/>
      <c r="C5" s="39">
        <v>2</v>
      </c>
      <c r="D5" s="39">
        <v>2</v>
      </c>
      <c r="E5" s="39">
        <v>2</v>
      </c>
      <c r="F5" s="39">
        <v>1</v>
      </c>
      <c r="G5" s="67">
        <f t="shared" ref="G5:G31" si="0">AVERAGE(C5:F5)</f>
        <v>1.75</v>
      </c>
      <c r="H5" s="119">
        <f t="shared" ref="H5:H31" si="1">ROUND(G5,0)</f>
        <v>2</v>
      </c>
      <c r="I5" s="62">
        <f t="shared" ref="I5:I31" si="2">MEDIAN(C5:F5)</f>
        <v>2</v>
      </c>
      <c r="K5" s="388" t="s">
        <v>685</v>
      </c>
      <c r="L5" s="389"/>
      <c r="M5" s="39">
        <v>2</v>
      </c>
      <c r="N5" s="39">
        <v>1</v>
      </c>
      <c r="O5" s="39">
        <v>1</v>
      </c>
      <c r="P5" s="39">
        <v>1</v>
      </c>
    </row>
    <row r="6" spans="1:17" x14ac:dyDescent="0.2">
      <c r="A6" s="388" t="s">
        <v>686</v>
      </c>
      <c r="B6" s="389"/>
      <c r="C6" s="39">
        <v>51</v>
      </c>
      <c r="D6" s="39">
        <v>49</v>
      </c>
      <c r="E6" s="39">
        <v>43</v>
      </c>
      <c r="F6" s="39">
        <v>35</v>
      </c>
      <c r="G6" s="67">
        <f t="shared" si="0"/>
        <v>44.5</v>
      </c>
      <c r="H6" s="119">
        <f t="shared" si="1"/>
        <v>45</v>
      </c>
      <c r="I6" s="62">
        <f>MEDIAN(C6:F6)</f>
        <v>46</v>
      </c>
      <c r="K6" s="388" t="s">
        <v>686</v>
      </c>
      <c r="L6" s="389"/>
      <c r="M6" s="39">
        <v>46</v>
      </c>
      <c r="N6" s="39">
        <v>34</v>
      </c>
      <c r="O6" s="39">
        <v>34</v>
      </c>
      <c r="P6" s="39">
        <v>34</v>
      </c>
    </row>
    <row r="7" spans="1:17" x14ac:dyDescent="0.2">
      <c r="A7" s="388" t="s">
        <v>687</v>
      </c>
      <c r="B7" s="389"/>
      <c r="C7" s="39">
        <v>5</v>
      </c>
      <c r="D7" s="39">
        <v>5</v>
      </c>
      <c r="E7" s="39">
        <v>5</v>
      </c>
      <c r="F7" s="39">
        <v>5</v>
      </c>
      <c r="G7" s="67">
        <f t="shared" si="0"/>
        <v>5</v>
      </c>
      <c r="H7" s="119">
        <f t="shared" si="1"/>
        <v>5</v>
      </c>
      <c r="I7" s="62">
        <f t="shared" si="2"/>
        <v>5</v>
      </c>
      <c r="K7" s="388" t="s">
        <v>687</v>
      </c>
      <c r="L7" s="389"/>
      <c r="M7" s="39">
        <v>5</v>
      </c>
      <c r="N7" s="39">
        <v>2</v>
      </c>
      <c r="O7" s="39">
        <v>1</v>
      </c>
      <c r="P7" s="39">
        <v>1</v>
      </c>
      <c r="Q7" s="62"/>
    </row>
    <row r="8" spans="1:17" x14ac:dyDescent="0.2">
      <c r="G8" s="67"/>
      <c r="H8" s="119"/>
      <c r="I8" s="62"/>
      <c r="M8" s="62">
        <f>SUM(M4:M7)</f>
        <v>58</v>
      </c>
      <c r="N8" s="62">
        <f>N4+N5+N6+N7</f>
        <v>41</v>
      </c>
      <c r="O8" s="62">
        <f t="shared" ref="O8:P8" si="3">SUM(O4:O7)</f>
        <v>40</v>
      </c>
      <c r="P8" s="62">
        <f t="shared" si="3"/>
        <v>40</v>
      </c>
    </row>
    <row r="9" spans="1:17" ht="13.5" thickBot="1" x14ac:dyDescent="0.25">
      <c r="A9" s="60">
        <v>2022</v>
      </c>
      <c r="G9" s="67"/>
      <c r="H9" s="119"/>
      <c r="I9" s="62"/>
    </row>
    <row r="10" spans="1:17" ht="13.5" thickBot="1" x14ac:dyDescent="0.25">
      <c r="A10" s="390" t="s">
        <v>679</v>
      </c>
      <c r="B10" s="391"/>
      <c r="C10" s="392"/>
      <c r="D10" s="392"/>
      <c r="E10" s="392"/>
      <c r="F10" s="393"/>
      <c r="G10" s="67"/>
      <c r="H10" s="119"/>
      <c r="I10" s="62"/>
    </row>
    <row r="11" spans="1:17" x14ac:dyDescent="0.2">
      <c r="A11" s="52"/>
      <c r="B11" s="53"/>
      <c r="C11" s="63" t="s">
        <v>680</v>
      </c>
      <c r="D11" s="63" t="s">
        <v>681</v>
      </c>
      <c r="E11" s="63" t="s">
        <v>682</v>
      </c>
      <c r="F11" s="63" t="s">
        <v>683</v>
      </c>
      <c r="G11" s="67"/>
      <c r="H11" s="119"/>
      <c r="I11" s="62"/>
    </row>
    <row r="12" spans="1:17" x14ac:dyDescent="0.2">
      <c r="A12" s="382" t="s">
        <v>684</v>
      </c>
      <c r="B12" s="383"/>
      <c r="C12" s="38">
        <v>4</v>
      </c>
      <c r="D12" s="38">
        <v>4</v>
      </c>
      <c r="E12" s="38">
        <v>4</v>
      </c>
      <c r="F12" s="38">
        <v>4</v>
      </c>
      <c r="G12" s="67">
        <f>AVERAGE(C12:F12)</f>
        <v>4</v>
      </c>
      <c r="H12" s="119">
        <f t="shared" si="1"/>
        <v>4</v>
      </c>
      <c r="I12" s="62">
        <f t="shared" si="2"/>
        <v>4</v>
      </c>
    </row>
    <row r="13" spans="1:17" x14ac:dyDescent="0.2">
      <c r="A13" s="382" t="s">
        <v>685</v>
      </c>
      <c r="B13" s="383"/>
      <c r="C13" s="39">
        <v>1</v>
      </c>
      <c r="D13" s="39">
        <v>2</v>
      </c>
      <c r="E13" s="39">
        <v>1</v>
      </c>
      <c r="F13" s="39">
        <v>1</v>
      </c>
      <c r="G13" s="67">
        <f t="shared" si="0"/>
        <v>1.25</v>
      </c>
      <c r="H13" s="119">
        <f t="shared" si="1"/>
        <v>1</v>
      </c>
      <c r="I13" s="62">
        <f t="shared" si="2"/>
        <v>1</v>
      </c>
    </row>
    <row r="14" spans="1:17" x14ac:dyDescent="0.2">
      <c r="A14" s="382" t="s">
        <v>686</v>
      </c>
      <c r="B14" s="383"/>
      <c r="C14" s="39">
        <v>35</v>
      </c>
      <c r="D14" s="39">
        <v>33</v>
      </c>
      <c r="E14" s="39">
        <v>35</v>
      </c>
      <c r="F14" s="39">
        <v>33</v>
      </c>
      <c r="G14" s="67">
        <f t="shared" si="0"/>
        <v>34</v>
      </c>
      <c r="H14" s="119">
        <f t="shared" si="1"/>
        <v>34</v>
      </c>
      <c r="I14" s="62">
        <f t="shared" si="2"/>
        <v>34</v>
      </c>
    </row>
    <row r="15" spans="1:17" x14ac:dyDescent="0.2">
      <c r="A15" s="382" t="s">
        <v>687</v>
      </c>
      <c r="B15" s="383"/>
      <c r="C15" s="39">
        <v>5</v>
      </c>
      <c r="D15" s="39">
        <v>1</v>
      </c>
      <c r="E15" s="39">
        <v>1</v>
      </c>
      <c r="F15" s="39">
        <v>1</v>
      </c>
      <c r="G15" s="67">
        <f t="shared" si="0"/>
        <v>2</v>
      </c>
      <c r="H15" s="119">
        <f t="shared" si="1"/>
        <v>2</v>
      </c>
      <c r="I15" s="62">
        <f t="shared" si="2"/>
        <v>1</v>
      </c>
    </row>
    <row r="16" spans="1:17" x14ac:dyDescent="0.2">
      <c r="G16" s="67"/>
      <c r="H16" s="119"/>
      <c r="I16" s="62"/>
    </row>
    <row r="17" spans="1:9" ht="13.5" thickBot="1" x14ac:dyDescent="0.25">
      <c r="A17" s="60">
        <v>2023</v>
      </c>
      <c r="G17" s="67"/>
      <c r="H17" s="119"/>
      <c r="I17" s="62"/>
    </row>
    <row r="18" spans="1:9" ht="13.5" thickBot="1" x14ac:dyDescent="0.25">
      <c r="A18" s="384" t="s">
        <v>679</v>
      </c>
      <c r="B18" s="385"/>
      <c r="C18" s="386"/>
      <c r="D18" s="386"/>
      <c r="E18" s="386"/>
      <c r="F18" s="387"/>
      <c r="G18" s="67"/>
      <c r="H18" s="119"/>
      <c r="I18" s="62"/>
    </row>
    <row r="19" spans="1:9" x14ac:dyDescent="0.2">
      <c r="A19" s="36"/>
      <c r="B19" s="37"/>
      <c r="C19" s="61" t="s">
        <v>680</v>
      </c>
      <c r="D19" s="61" t="s">
        <v>681</v>
      </c>
      <c r="E19" s="61" t="s">
        <v>682</v>
      </c>
      <c r="F19" s="61" t="s">
        <v>683</v>
      </c>
      <c r="G19" s="67"/>
      <c r="H19" s="119"/>
      <c r="I19" s="62"/>
    </row>
    <row r="20" spans="1:9" x14ac:dyDescent="0.2">
      <c r="A20" s="388" t="s">
        <v>684</v>
      </c>
      <c r="B20" s="389"/>
      <c r="C20" s="38">
        <v>4</v>
      </c>
      <c r="D20" s="38">
        <v>4</v>
      </c>
      <c r="E20" s="38">
        <v>4</v>
      </c>
      <c r="F20" s="38">
        <v>4</v>
      </c>
      <c r="G20" s="67">
        <f t="shared" si="0"/>
        <v>4</v>
      </c>
      <c r="H20" s="119">
        <f t="shared" si="1"/>
        <v>4</v>
      </c>
      <c r="I20" s="62">
        <f t="shared" si="2"/>
        <v>4</v>
      </c>
    </row>
    <row r="21" spans="1:9" x14ac:dyDescent="0.2">
      <c r="A21" s="388" t="s">
        <v>685</v>
      </c>
      <c r="B21" s="389"/>
      <c r="C21" s="39">
        <v>1</v>
      </c>
      <c r="D21" s="39">
        <v>1</v>
      </c>
      <c r="E21" s="39">
        <v>1</v>
      </c>
      <c r="F21" s="39">
        <v>1</v>
      </c>
      <c r="G21" s="67">
        <f t="shared" si="0"/>
        <v>1</v>
      </c>
      <c r="H21" s="119">
        <f t="shared" si="1"/>
        <v>1</v>
      </c>
      <c r="I21" s="62">
        <f t="shared" si="2"/>
        <v>1</v>
      </c>
    </row>
    <row r="22" spans="1:9" x14ac:dyDescent="0.2">
      <c r="A22" s="388" t="s">
        <v>686</v>
      </c>
      <c r="B22" s="389"/>
      <c r="C22" s="39">
        <v>32</v>
      </c>
      <c r="D22" s="39">
        <v>34</v>
      </c>
      <c r="E22" s="39">
        <v>36</v>
      </c>
      <c r="F22" s="39">
        <v>34</v>
      </c>
      <c r="G22" s="67">
        <f t="shared" si="0"/>
        <v>34</v>
      </c>
      <c r="H22" s="119">
        <f t="shared" si="1"/>
        <v>34</v>
      </c>
      <c r="I22" s="62">
        <f t="shared" si="2"/>
        <v>34</v>
      </c>
    </row>
    <row r="23" spans="1:9" x14ac:dyDescent="0.2">
      <c r="A23" s="388" t="s">
        <v>687</v>
      </c>
      <c r="B23" s="389"/>
      <c r="C23" s="39">
        <v>1</v>
      </c>
      <c r="D23" s="39">
        <v>1</v>
      </c>
      <c r="E23" s="39">
        <v>1</v>
      </c>
      <c r="F23" s="39">
        <v>1</v>
      </c>
      <c r="G23" s="67">
        <f t="shared" si="0"/>
        <v>1</v>
      </c>
      <c r="H23" s="119">
        <f t="shared" si="1"/>
        <v>1</v>
      </c>
      <c r="I23" s="62">
        <f t="shared" si="2"/>
        <v>1</v>
      </c>
    </row>
    <row r="24" spans="1:9" x14ac:dyDescent="0.2">
      <c r="G24" s="67"/>
      <c r="H24" s="119"/>
      <c r="I24" s="62"/>
    </row>
    <row r="25" spans="1:9" ht="13.5" thickBot="1" x14ac:dyDescent="0.25">
      <c r="A25" s="60">
        <v>2024</v>
      </c>
      <c r="G25" s="67"/>
      <c r="H25" s="119"/>
      <c r="I25" s="62"/>
    </row>
    <row r="26" spans="1:9" ht="13.5" thickBot="1" x14ac:dyDescent="0.25">
      <c r="A26" s="384" t="s">
        <v>679</v>
      </c>
      <c r="B26" s="385"/>
      <c r="C26" s="386"/>
      <c r="D26" s="386"/>
      <c r="E26" s="386"/>
      <c r="F26" s="387"/>
      <c r="G26" s="67"/>
      <c r="H26" s="119"/>
      <c r="I26" s="62"/>
    </row>
    <row r="27" spans="1:9" x14ac:dyDescent="0.2">
      <c r="A27" s="36"/>
      <c r="B27" s="37"/>
      <c r="C27" s="61" t="s">
        <v>680</v>
      </c>
      <c r="D27" s="61" t="s">
        <v>681</v>
      </c>
      <c r="E27" s="61" t="s">
        <v>682</v>
      </c>
      <c r="F27" s="61" t="s">
        <v>683</v>
      </c>
      <c r="G27" s="67"/>
      <c r="H27" s="119"/>
      <c r="I27" s="62"/>
    </row>
    <row r="28" spans="1:9" x14ac:dyDescent="0.2">
      <c r="A28" s="388" t="s">
        <v>684</v>
      </c>
      <c r="B28" s="389"/>
      <c r="C28" s="38">
        <v>4</v>
      </c>
      <c r="D28" s="38">
        <v>4</v>
      </c>
      <c r="E28" s="38">
        <v>4</v>
      </c>
      <c r="F28" s="38">
        <v>3</v>
      </c>
      <c r="G28" s="67">
        <f t="shared" si="0"/>
        <v>3.75</v>
      </c>
      <c r="H28" s="119">
        <f t="shared" si="1"/>
        <v>4</v>
      </c>
      <c r="I28" s="62">
        <f t="shared" si="2"/>
        <v>4</v>
      </c>
    </row>
    <row r="29" spans="1:9" x14ac:dyDescent="0.2">
      <c r="A29" s="388" t="s">
        <v>685</v>
      </c>
      <c r="B29" s="389"/>
      <c r="C29" s="39">
        <v>1</v>
      </c>
      <c r="D29" s="39">
        <v>1</v>
      </c>
      <c r="E29" s="39">
        <v>1</v>
      </c>
      <c r="F29" s="39">
        <v>1</v>
      </c>
      <c r="G29" s="67">
        <f t="shared" si="0"/>
        <v>1</v>
      </c>
      <c r="H29" s="119">
        <f t="shared" si="1"/>
        <v>1</v>
      </c>
      <c r="I29" s="62">
        <f t="shared" si="2"/>
        <v>1</v>
      </c>
    </row>
    <row r="30" spans="1:9" x14ac:dyDescent="0.2">
      <c r="A30" s="388" t="s">
        <v>686</v>
      </c>
      <c r="B30" s="389"/>
      <c r="C30" s="39">
        <v>34</v>
      </c>
      <c r="D30" s="39">
        <v>34</v>
      </c>
      <c r="E30" s="39">
        <v>34</v>
      </c>
      <c r="F30" s="39">
        <v>33</v>
      </c>
      <c r="G30" s="67">
        <f t="shared" si="0"/>
        <v>33.75</v>
      </c>
      <c r="H30" s="119">
        <f t="shared" si="1"/>
        <v>34</v>
      </c>
      <c r="I30" s="62">
        <f t="shared" si="2"/>
        <v>34</v>
      </c>
    </row>
    <row r="31" spans="1:9" x14ac:dyDescent="0.2">
      <c r="A31" s="388" t="s">
        <v>687</v>
      </c>
      <c r="B31" s="389"/>
      <c r="C31" s="39">
        <v>1</v>
      </c>
      <c r="D31" s="39">
        <v>1</v>
      </c>
      <c r="E31" s="39">
        <v>1</v>
      </c>
      <c r="F31" s="39">
        <v>1</v>
      </c>
      <c r="G31" s="67">
        <f t="shared" si="0"/>
        <v>1</v>
      </c>
      <c r="H31" s="119">
        <f t="shared" si="1"/>
        <v>1</v>
      </c>
      <c r="I31" s="62">
        <f t="shared" si="2"/>
        <v>1</v>
      </c>
    </row>
  </sheetData>
  <mergeCells count="25">
    <mergeCell ref="A30:B30"/>
    <mergeCell ref="A31:B31"/>
    <mergeCell ref="K2:P2"/>
    <mergeCell ref="K4:L4"/>
    <mergeCell ref="K5:L5"/>
    <mergeCell ref="K6:L6"/>
    <mergeCell ref="K7:L7"/>
    <mergeCell ref="A21:B21"/>
    <mergeCell ref="A22:B22"/>
    <mergeCell ref="A23:B23"/>
    <mergeCell ref="A26:F26"/>
    <mergeCell ref="A28:B28"/>
    <mergeCell ref="A29:B29"/>
    <mergeCell ref="A12:B12"/>
    <mergeCell ref="A13:B13"/>
    <mergeCell ref="A14:B14"/>
    <mergeCell ref="A15:B15"/>
    <mergeCell ref="A18:F18"/>
    <mergeCell ref="A20:B20"/>
    <mergeCell ref="A2:F2"/>
    <mergeCell ref="A4:B4"/>
    <mergeCell ref="A5:B5"/>
    <mergeCell ref="A6:B6"/>
    <mergeCell ref="A7:B7"/>
    <mergeCell ref="A10:F1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O8:P8 M8" formulaRange="1"/>
    <ignoredError sqref="N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opLeftCell="A94" workbookViewId="0">
      <selection activeCell="D26" sqref="D26"/>
    </sheetView>
  </sheetViews>
  <sheetFormatPr defaultRowHeight="15" x14ac:dyDescent="0.25"/>
  <cols>
    <col min="1" max="1" width="35" bestFit="1" customWidth="1"/>
    <col min="2" max="4" width="11.5703125" bestFit="1" customWidth="1"/>
    <col min="5" max="13" width="10.5703125" bestFit="1" customWidth="1"/>
    <col min="14" max="14" width="13.42578125" bestFit="1" customWidth="1"/>
  </cols>
  <sheetData>
    <row r="1" spans="1:14" x14ac:dyDescent="0.25">
      <c r="A1">
        <v>2021</v>
      </c>
    </row>
    <row r="2" spans="1:14" ht="15.75" x14ac:dyDescent="0.25">
      <c r="A2" s="40" t="s">
        <v>688</v>
      </c>
      <c r="B2" s="40"/>
      <c r="C2" s="40"/>
      <c r="D2" s="40"/>
      <c r="E2" s="40"/>
      <c r="F2" s="40"/>
      <c r="G2" s="40"/>
      <c r="H2" s="41"/>
      <c r="I2" s="41"/>
      <c r="J2" s="41"/>
      <c r="K2" s="41"/>
      <c r="L2" s="41"/>
      <c r="M2" s="41"/>
      <c r="N2" s="41"/>
    </row>
    <row r="3" spans="1:14" ht="15.75" x14ac:dyDescent="0.25">
      <c r="A3" s="40" t="s">
        <v>689</v>
      </c>
      <c r="B3" s="40"/>
      <c r="C3" s="40"/>
      <c r="D3" s="40"/>
      <c r="E3" s="40"/>
      <c r="F3" s="40"/>
      <c r="G3" s="40"/>
      <c r="H3" s="41"/>
      <c r="I3" s="41"/>
      <c r="J3" s="41"/>
      <c r="K3" s="41"/>
      <c r="L3" s="41"/>
      <c r="M3" s="41"/>
      <c r="N3" s="41"/>
    </row>
    <row r="4" spans="1:14" ht="15.75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5.75" thickBot="1" x14ac:dyDescent="0.3">
      <c r="A5" s="394" t="s">
        <v>690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</row>
    <row r="6" spans="1:14" ht="15.75" thickBot="1" x14ac:dyDescent="0.3">
      <c r="A6" s="43"/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3" t="s">
        <v>14</v>
      </c>
      <c r="M6" s="43" t="s">
        <v>15</v>
      </c>
      <c r="N6" s="43" t="s">
        <v>691</v>
      </c>
    </row>
    <row r="7" spans="1:14" ht="15.75" thickBot="1" x14ac:dyDescent="0.3">
      <c r="A7" s="44" t="s">
        <v>692</v>
      </c>
      <c r="B7" s="45" t="s">
        <v>693</v>
      </c>
      <c r="C7" s="45" t="s">
        <v>693</v>
      </c>
      <c r="D7" s="45" t="s">
        <v>693</v>
      </c>
      <c r="E7" s="45" t="s">
        <v>693</v>
      </c>
      <c r="F7" s="45" t="s">
        <v>693</v>
      </c>
      <c r="G7" s="45" t="s">
        <v>693</v>
      </c>
      <c r="H7" s="45" t="s">
        <v>693</v>
      </c>
      <c r="I7" s="45" t="s">
        <v>693</v>
      </c>
      <c r="J7" s="45" t="s">
        <v>693</v>
      </c>
      <c r="K7" s="45" t="s">
        <v>693</v>
      </c>
      <c r="L7" s="45" t="s">
        <v>693</v>
      </c>
      <c r="M7" s="45" t="s">
        <v>693</v>
      </c>
      <c r="N7" s="46">
        <v>0</v>
      </c>
    </row>
    <row r="8" spans="1:14" ht="15.75" thickBot="1" x14ac:dyDescent="0.3">
      <c r="A8" s="47" t="s">
        <v>694</v>
      </c>
      <c r="B8" s="45" t="s">
        <v>693</v>
      </c>
      <c r="C8" s="45" t="s">
        <v>693</v>
      </c>
      <c r="D8" s="45" t="s">
        <v>693</v>
      </c>
      <c r="E8" s="45" t="s">
        <v>693</v>
      </c>
      <c r="F8" s="45" t="s">
        <v>693</v>
      </c>
      <c r="G8" s="45" t="s">
        <v>693</v>
      </c>
      <c r="H8" s="45" t="s">
        <v>693</v>
      </c>
      <c r="I8" s="45" t="s">
        <v>693</v>
      </c>
      <c r="J8" s="45" t="s">
        <v>693</v>
      </c>
      <c r="K8" s="45" t="s">
        <v>693</v>
      </c>
      <c r="L8" s="45" t="s">
        <v>693</v>
      </c>
      <c r="M8" s="45" t="s">
        <v>693</v>
      </c>
      <c r="N8" s="46">
        <v>0</v>
      </c>
    </row>
    <row r="9" spans="1:14" ht="15.75" thickBot="1" x14ac:dyDescent="0.3">
      <c r="A9" s="47" t="s">
        <v>695</v>
      </c>
      <c r="B9" s="45" t="s">
        <v>693</v>
      </c>
      <c r="C9" s="45" t="s">
        <v>693</v>
      </c>
      <c r="D9" s="45" t="s">
        <v>693</v>
      </c>
      <c r="E9" s="45" t="s">
        <v>693</v>
      </c>
      <c r="F9" s="45" t="s">
        <v>693</v>
      </c>
      <c r="G9" s="45" t="s">
        <v>693</v>
      </c>
      <c r="H9" s="45" t="s">
        <v>693</v>
      </c>
      <c r="I9" s="45" t="s">
        <v>693</v>
      </c>
      <c r="J9" s="45" t="s">
        <v>693</v>
      </c>
      <c r="K9" s="45" t="s">
        <v>693</v>
      </c>
      <c r="L9" s="45" t="s">
        <v>693</v>
      </c>
      <c r="M9" s="45" t="s">
        <v>693</v>
      </c>
      <c r="N9" s="46">
        <v>0</v>
      </c>
    </row>
    <row r="10" spans="1:14" ht="15.75" thickBot="1" x14ac:dyDescent="0.3">
      <c r="A10" s="47" t="s">
        <v>696</v>
      </c>
      <c r="B10" s="45" t="s">
        <v>693</v>
      </c>
      <c r="C10" s="45" t="s">
        <v>693</v>
      </c>
      <c r="D10" s="45" t="s">
        <v>693</v>
      </c>
      <c r="E10" s="45" t="s">
        <v>693</v>
      </c>
      <c r="F10" s="45" t="s">
        <v>693</v>
      </c>
      <c r="G10" s="45" t="s">
        <v>693</v>
      </c>
      <c r="H10" s="45" t="s">
        <v>693</v>
      </c>
      <c r="I10" s="45" t="s">
        <v>693</v>
      </c>
      <c r="J10" s="45" t="s">
        <v>693</v>
      </c>
      <c r="K10" s="45" t="s">
        <v>693</v>
      </c>
      <c r="L10" s="45" t="s">
        <v>693</v>
      </c>
      <c r="M10" s="45" t="s">
        <v>693</v>
      </c>
      <c r="N10" s="46">
        <v>0</v>
      </c>
    </row>
    <row r="11" spans="1:14" ht="15.75" thickBot="1" x14ac:dyDescent="0.3">
      <c r="A11" s="47" t="s">
        <v>697</v>
      </c>
      <c r="B11" s="45" t="s">
        <v>693</v>
      </c>
      <c r="C11" s="45" t="s">
        <v>693</v>
      </c>
      <c r="D11" s="45" t="s">
        <v>693</v>
      </c>
      <c r="E11" s="45" t="s">
        <v>693</v>
      </c>
      <c r="F11" s="45" t="s">
        <v>693</v>
      </c>
      <c r="G11" s="45" t="s">
        <v>693</v>
      </c>
      <c r="H11" s="45" t="s">
        <v>693</v>
      </c>
      <c r="I11" s="45" t="s">
        <v>693</v>
      </c>
      <c r="J11" s="45" t="s">
        <v>693</v>
      </c>
      <c r="K11" s="45" t="s">
        <v>693</v>
      </c>
      <c r="L11" s="45" t="s">
        <v>693</v>
      </c>
      <c r="M11" s="45" t="s">
        <v>693</v>
      </c>
      <c r="N11" s="46">
        <v>0</v>
      </c>
    </row>
    <row r="12" spans="1:14" ht="15.75" thickBot="1" x14ac:dyDescent="0.3">
      <c r="A12" s="47" t="s">
        <v>698</v>
      </c>
      <c r="B12" s="45" t="s">
        <v>693</v>
      </c>
      <c r="C12" s="45" t="s">
        <v>693</v>
      </c>
      <c r="D12" s="45" t="s">
        <v>693</v>
      </c>
      <c r="E12" s="45" t="s">
        <v>693</v>
      </c>
      <c r="F12" s="45" t="s">
        <v>693</v>
      </c>
      <c r="G12" s="45" t="s">
        <v>693</v>
      </c>
      <c r="H12" s="45" t="s">
        <v>693</v>
      </c>
      <c r="I12" s="45" t="s">
        <v>693</v>
      </c>
      <c r="J12" s="45" t="s">
        <v>693</v>
      </c>
      <c r="K12" s="45" t="s">
        <v>693</v>
      </c>
      <c r="L12" s="45" t="s">
        <v>693</v>
      </c>
      <c r="M12" s="45" t="s">
        <v>693</v>
      </c>
      <c r="N12" s="46">
        <v>0</v>
      </c>
    </row>
    <row r="13" spans="1:14" ht="15.75" thickBot="1" x14ac:dyDescent="0.3">
      <c r="A13" s="47" t="s">
        <v>699</v>
      </c>
      <c r="B13" s="45" t="s">
        <v>693</v>
      </c>
      <c r="C13" s="45" t="s">
        <v>693</v>
      </c>
      <c r="D13" s="45" t="s">
        <v>693</v>
      </c>
      <c r="E13" s="45" t="s">
        <v>693</v>
      </c>
      <c r="F13" s="45" t="s">
        <v>693</v>
      </c>
      <c r="G13" s="45" t="s">
        <v>693</v>
      </c>
      <c r="H13" s="45" t="s">
        <v>693</v>
      </c>
      <c r="I13" s="45" t="s">
        <v>693</v>
      </c>
      <c r="J13" s="45" t="s">
        <v>693</v>
      </c>
      <c r="K13" s="45" t="s">
        <v>693</v>
      </c>
      <c r="L13" s="45" t="s">
        <v>693</v>
      </c>
      <c r="M13" s="45" t="s">
        <v>693</v>
      </c>
      <c r="N13" s="46">
        <v>0</v>
      </c>
    </row>
    <row r="14" spans="1:14" ht="15.75" thickBot="1" x14ac:dyDescent="0.3">
      <c r="A14" s="48" t="s">
        <v>700</v>
      </c>
      <c r="B14" s="45" t="s">
        <v>693</v>
      </c>
      <c r="C14" s="45" t="s">
        <v>693</v>
      </c>
      <c r="D14" s="45" t="s">
        <v>693</v>
      </c>
      <c r="E14" s="45" t="s">
        <v>693</v>
      </c>
      <c r="F14" s="45" t="s">
        <v>693</v>
      </c>
      <c r="G14" s="45" t="s">
        <v>693</v>
      </c>
      <c r="H14" s="45" t="s">
        <v>693</v>
      </c>
      <c r="I14" s="45" t="s">
        <v>693</v>
      </c>
      <c r="J14" s="45" t="s">
        <v>693</v>
      </c>
      <c r="K14" s="45" t="s">
        <v>693</v>
      </c>
      <c r="L14" s="45" t="s">
        <v>693</v>
      </c>
      <c r="M14" s="45" t="s">
        <v>693</v>
      </c>
      <c r="N14" s="46">
        <v>0</v>
      </c>
    </row>
    <row r="15" spans="1:14" ht="15.75" thickBot="1" x14ac:dyDescent="0.3">
      <c r="A15" s="47" t="s">
        <v>701</v>
      </c>
      <c r="B15" s="45" t="s">
        <v>693</v>
      </c>
      <c r="C15" s="45" t="s">
        <v>693</v>
      </c>
      <c r="D15" s="45" t="s">
        <v>693</v>
      </c>
      <c r="E15" s="45" t="s">
        <v>693</v>
      </c>
      <c r="F15" s="45" t="s">
        <v>693</v>
      </c>
      <c r="G15" s="45" t="s">
        <v>693</v>
      </c>
      <c r="H15" s="45" t="s">
        <v>693</v>
      </c>
      <c r="I15" s="45" t="s">
        <v>693</v>
      </c>
      <c r="J15" s="45" t="s">
        <v>693</v>
      </c>
      <c r="K15" s="45" t="s">
        <v>693</v>
      </c>
      <c r="L15" s="45" t="s">
        <v>693</v>
      </c>
      <c r="M15" s="45" t="s">
        <v>693</v>
      </c>
      <c r="N15" s="46">
        <v>0</v>
      </c>
    </row>
    <row r="16" spans="1:14" ht="15.75" thickBot="1" x14ac:dyDescent="0.3">
      <c r="A16" s="47" t="s">
        <v>702</v>
      </c>
      <c r="B16" s="45" t="s">
        <v>693</v>
      </c>
      <c r="C16" s="45" t="s">
        <v>693</v>
      </c>
      <c r="D16" s="45" t="s">
        <v>693</v>
      </c>
      <c r="E16" s="45" t="s">
        <v>693</v>
      </c>
      <c r="F16" s="45" t="s">
        <v>693</v>
      </c>
      <c r="G16" s="45" t="s">
        <v>693</v>
      </c>
      <c r="H16" s="45" t="s">
        <v>693</v>
      </c>
      <c r="I16" s="45" t="s">
        <v>693</v>
      </c>
      <c r="J16" s="45" t="s">
        <v>693</v>
      </c>
      <c r="K16" s="45" t="s">
        <v>693</v>
      </c>
      <c r="L16" s="45" t="s">
        <v>693</v>
      </c>
      <c r="M16" s="45" t="s">
        <v>693</v>
      </c>
      <c r="N16" s="46">
        <v>0</v>
      </c>
    </row>
    <row r="17" spans="1:14" ht="15.75" thickBot="1" x14ac:dyDescent="0.3">
      <c r="A17" s="47" t="s">
        <v>703</v>
      </c>
      <c r="B17" s="49">
        <v>217</v>
      </c>
      <c r="C17" s="49">
        <v>209</v>
      </c>
      <c r="D17" s="50">
        <v>126</v>
      </c>
      <c r="E17" s="49">
        <v>90</v>
      </c>
      <c r="F17" s="49">
        <v>123</v>
      </c>
      <c r="G17" s="49">
        <v>153</v>
      </c>
      <c r="H17" s="49">
        <v>116</v>
      </c>
      <c r="I17" s="49">
        <v>80</v>
      </c>
      <c r="J17" s="49">
        <v>109</v>
      </c>
      <c r="K17" s="49">
        <v>96</v>
      </c>
      <c r="L17" s="49">
        <v>129</v>
      </c>
      <c r="M17" s="49">
        <v>136</v>
      </c>
      <c r="N17" s="46">
        <v>1584</v>
      </c>
    </row>
    <row r="18" spans="1:14" ht="15.75" thickBot="1" x14ac:dyDescent="0.3">
      <c r="A18" s="47" t="s">
        <v>704</v>
      </c>
      <c r="B18" s="49" t="s">
        <v>693</v>
      </c>
      <c r="C18" s="49" t="s">
        <v>693</v>
      </c>
      <c r="D18" s="49" t="s">
        <v>693</v>
      </c>
      <c r="E18" s="49" t="s">
        <v>693</v>
      </c>
      <c r="F18" s="49" t="s">
        <v>693</v>
      </c>
      <c r="G18" s="49" t="s">
        <v>693</v>
      </c>
      <c r="H18" s="49" t="s">
        <v>693</v>
      </c>
      <c r="I18" s="49" t="s">
        <v>693</v>
      </c>
      <c r="J18" s="49" t="s">
        <v>693</v>
      </c>
      <c r="K18" s="49" t="s">
        <v>693</v>
      </c>
      <c r="L18" s="49" t="s">
        <v>693</v>
      </c>
      <c r="M18" s="49" t="s">
        <v>693</v>
      </c>
      <c r="N18" s="46">
        <v>0</v>
      </c>
    </row>
    <row r="19" spans="1:14" ht="15.75" thickBot="1" x14ac:dyDescent="0.3">
      <c r="A19" s="47" t="s">
        <v>705</v>
      </c>
      <c r="B19" s="49">
        <v>75</v>
      </c>
      <c r="C19" s="49">
        <v>66</v>
      </c>
      <c r="D19" s="50">
        <v>40</v>
      </c>
      <c r="E19" s="49">
        <v>29</v>
      </c>
      <c r="F19" s="49">
        <v>50</v>
      </c>
      <c r="G19" s="49">
        <v>61</v>
      </c>
      <c r="H19" s="49">
        <v>63</v>
      </c>
      <c r="I19" s="49">
        <v>53</v>
      </c>
      <c r="J19" s="49">
        <v>43</v>
      </c>
      <c r="K19" s="49">
        <v>74</v>
      </c>
      <c r="L19" s="49">
        <v>102</v>
      </c>
      <c r="M19" s="49">
        <v>102</v>
      </c>
      <c r="N19" s="46">
        <v>758</v>
      </c>
    </row>
    <row r="20" spans="1:14" ht="15.75" thickBot="1" x14ac:dyDescent="0.3">
      <c r="A20" s="47" t="s">
        <v>706</v>
      </c>
      <c r="B20" s="45">
        <v>164470</v>
      </c>
      <c r="C20" s="45">
        <v>154265</v>
      </c>
      <c r="D20" s="45">
        <v>115552</v>
      </c>
      <c r="E20" s="49">
        <v>50120.5</v>
      </c>
      <c r="F20" s="49">
        <v>69566</v>
      </c>
      <c r="G20" s="49">
        <v>69803</v>
      </c>
      <c r="H20" s="49">
        <v>58446.941176470587</v>
      </c>
      <c r="I20" s="49">
        <v>70446</v>
      </c>
      <c r="J20" s="49">
        <v>82017.5</v>
      </c>
      <c r="K20" s="49">
        <v>98227.5</v>
      </c>
      <c r="L20" s="49">
        <v>100251</v>
      </c>
      <c r="M20" s="49">
        <v>97966</v>
      </c>
      <c r="N20" s="46">
        <v>1131131.4411764706</v>
      </c>
    </row>
    <row r="21" spans="1:14" ht="15.75" thickBot="1" x14ac:dyDescent="0.3">
      <c r="A21" s="47" t="s">
        <v>691</v>
      </c>
      <c r="B21" s="51">
        <v>164762</v>
      </c>
      <c r="C21" s="51">
        <v>154540</v>
      </c>
      <c r="D21" s="51">
        <v>115718</v>
      </c>
      <c r="E21" s="51">
        <v>50239.5</v>
      </c>
      <c r="F21" s="51">
        <v>69739</v>
      </c>
      <c r="G21" s="51">
        <v>70017</v>
      </c>
      <c r="H21" s="51">
        <v>58625.941176470587</v>
      </c>
      <c r="I21" s="51">
        <v>70579</v>
      </c>
      <c r="J21" s="51">
        <v>82169.5</v>
      </c>
      <c r="K21" s="51">
        <v>98397.5</v>
      </c>
      <c r="L21" s="51">
        <v>100482</v>
      </c>
      <c r="M21" s="51">
        <v>98204</v>
      </c>
      <c r="N21" s="46">
        <v>1133473.4411764706</v>
      </c>
    </row>
    <row r="23" spans="1:14" ht="15.75" thickBot="1" x14ac:dyDescent="0.3"/>
    <row r="24" spans="1:14" ht="15.75" thickBot="1" x14ac:dyDescent="0.3">
      <c r="A24" s="397" t="s">
        <v>707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9"/>
    </row>
    <row r="25" spans="1:14" ht="15.75" thickBot="1" x14ac:dyDescent="0.3">
      <c r="A25" s="43"/>
      <c r="B25" s="43" t="s">
        <v>4</v>
      </c>
      <c r="C25" s="43" t="s">
        <v>5</v>
      </c>
      <c r="D25" s="43" t="s">
        <v>6</v>
      </c>
      <c r="E25" s="43" t="s">
        <v>7</v>
      </c>
      <c r="F25" s="43" t="s">
        <v>8</v>
      </c>
      <c r="G25" s="43" t="s">
        <v>9</v>
      </c>
      <c r="H25" s="43" t="s">
        <v>10</v>
      </c>
      <c r="I25" s="43" t="s">
        <v>11</v>
      </c>
      <c r="J25" s="43" t="s">
        <v>12</v>
      </c>
      <c r="K25" s="43" t="s">
        <v>13</v>
      </c>
      <c r="L25" s="43" t="s">
        <v>14</v>
      </c>
      <c r="M25" s="43" t="s">
        <v>15</v>
      </c>
      <c r="N25" s="43" t="s">
        <v>691</v>
      </c>
    </row>
    <row r="26" spans="1:14" ht="15.75" thickBot="1" x14ac:dyDescent="0.3">
      <c r="A26" s="44" t="s">
        <v>706</v>
      </c>
      <c r="B26" s="139">
        <v>158904</v>
      </c>
      <c r="C26" s="139">
        <v>148925</v>
      </c>
      <c r="D26" s="139">
        <v>112354</v>
      </c>
      <c r="E26" s="139">
        <v>49300.5</v>
      </c>
      <c r="F26" s="139">
        <v>68471</v>
      </c>
      <c r="G26" s="139">
        <v>68636</v>
      </c>
      <c r="H26" s="139">
        <v>57697.941176470587</v>
      </c>
      <c r="I26" s="139">
        <v>69226</v>
      </c>
      <c r="J26" s="139">
        <v>80495.5</v>
      </c>
      <c r="K26" s="139">
        <v>96090.5</v>
      </c>
      <c r="L26" s="139">
        <v>97884</v>
      </c>
      <c r="M26" s="139">
        <v>95650</v>
      </c>
      <c r="N26" s="65">
        <v>1103634.4411764706</v>
      </c>
    </row>
    <row r="27" spans="1:14" ht="15.75" thickBot="1" x14ac:dyDescent="0.3">
      <c r="A27" s="47" t="s">
        <v>708</v>
      </c>
      <c r="B27" s="49">
        <v>60</v>
      </c>
      <c r="C27" s="49">
        <v>156</v>
      </c>
      <c r="D27" s="49">
        <v>225</v>
      </c>
      <c r="E27" s="49">
        <v>0</v>
      </c>
      <c r="F27" s="49">
        <v>0</v>
      </c>
      <c r="G27" s="49">
        <v>0</v>
      </c>
      <c r="H27" s="49">
        <v>0</v>
      </c>
      <c r="I27" s="49">
        <v>98</v>
      </c>
      <c r="J27" s="49">
        <v>0</v>
      </c>
      <c r="K27" s="49">
        <v>8</v>
      </c>
      <c r="L27" s="49">
        <v>2</v>
      </c>
      <c r="M27" s="49">
        <v>2</v>
      </c>
      <c r="N27" s="65">
        <v>551</v>
      </c>
    </row>
    <row r="28" spans="1:14" ht="15.75" thickBot="1" x14ac:dyDescent="0.3">
      <c r="A28" s="47" t="s">
        <v>709</v>
      </c>
      <c r="B28" s="49">
        <v>5506</v>
      </c>
      <c r="C28" s="49">
        <v>5184</v>
      </c>
      <c r="D28" s="49">
        <v>2973</v>
      </c>
      <c r="E28" s="49">
        <v>820</v>
      </c>
      <c r="F28" s="49">
        <v>1095</v>
      </c>
      <c r="G28" s="49">
        <v>1167</v>
      </c>
      <c r="H28" s="49">
        <v>749</v>
      </c>
      <c r="I28" s="49">
        <v>1122</v>
      </c>
      <c r="J28" s="49">
        <v>1522</v>
      </c>
      <c r="K28" s="49">
        <v>2129</v>
      </c>
      <c r="L28" s="49">
        <v>2365</v>
      </c>
      <c r="M28" s="49">
        <v>2314</v>
      </c>
      <c r="N28" s="65">
        <v>26946</v>
      </c>
    </row>
    <row r="29" spans="1:14" ht="15.75" thickBot="1" x14ac:dyDescent="0.3">
      <c r="A29" s="47" t="s">
        <v>691</v>
      </c>
      <c r="B29" s="51">
        <v>164470</v>
      </c>
      <c r="C29" s="51">
        <v>154265</v>
      </c>
      <c r="D29" s="51">
        <v>115552</v>
      </c>
      <c r="E29" s="51">
        <v>50120.5</v>
      </c>
      <c r="F29" s="51">
        <v>69566</v>
      </c>
      <c r="G29" s="51">
        <v>69803</v>
      </c>
      <c r="H29" s="51">
        <v>58446.941176470587</v>
      </c>
      <c r="I29" s="51">
        <v>70446</v>
      </c>
      <c r="J29" s="51">
        <v>82017.5</v>
      </c>
      <c r="K29" s="51">
        <v>98227.5</v>
      </c>
      <c r="L29" s="51">
        <v>100251</v>
      </c>
      <c r="M29" s="51">
        <v>97966</v>
      </c>
      <c r="N29" s="65">
        <v>1131131.4411764706</v>
      </c>
    </row>
    <row r="31" spans="1:14" ht="15.75" thickBot="1" x14ac:dyDescent="0.3">
      <c r="A31">
        <v>2022</v>
      </c>
    </row>
    <row r="32" spans="1:14" ht="15.75" thickBot="1" x14ac:dyDescent="0.3">
      <c r="A32" s="400" t="s">
        <v>690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2"/>
    </row>
    <row r="33" spans="1:14" ht="15.75" thickBot="1" x14ac:dyDescent="0.3">
      <c r="A33" s="54"/>
      <c r="B33" s="54" t="s">
        <v>4</v>
      </c>
      <c r="C33" s="54" t="s">
        <v>5</v>
      </c>
      <c r="D33" s="54" t="s">
        <v>6</v>
      </c>
      <c r="E33" s="54" t="s">
        <v>7</v>
      </c>
      <c r="F33" s="54" t="s">
        <v>8</v>
      </c>
      <c r="G33" s="54" t="s">
        <v>9</v>
      </c>
      <c r="H33" s="54" t="s">
        <v>10</v>
      </c>
      <c r="I33" s="54" t="s">
        <v>11</v>
      </c>
      <c r="J33" s="54" t="s">
        <v>12</v>
      </c>
      <c r="K33" s="54" t="s">
        <v>13</v>
      </c>
      <c r="L33" s="54" t="s">
        <v>14</v>
      </c>
      <c r="M33" s="54" t="s">
        <v>15</v>
      </c>
      <c r="N33" s="54" t="s">
        <v>691</v>
      </c>
    </row>
    <row r="34" spans="1:14" ht="15.75" thickBot="1" x14ac:dyDescent="0.3">
      <c r="A34" s="55" t="s">
        <v>692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 t="s">
        <v>693</v>
      </c>
      <c r="N34" s="56">
        <v>0</v>
      </c>
    </row>
    <row r="35" spans="1:14" ht="15.75" thickBot="1" x14ac:dyDescent="0.3">
      <c r="A35" s="57" t="s">
        <v>694</v>
      </c>
      <c r="B35" s="49"/>
      <c r="C35" s="49"/>
      <c r="D35" s="50"/>
      <c r="E35" s="49"/>
      <c r="F35" s="49"/>
      <c r="G35" s="49"/>
      <c r="H35" s="49"/>
      <c r="I35" s="49"/>
      <c r="J35" s="49"/>
      <c r="K35" s="49"/>
      <c r="L35" s="49"/>
      <c r="M35" s="49" t="s">
        <v>693</v>
      </c>
      <c r="N35" s="56">
        <v>0</v>
      </c>
    </row>
    <row r="36" spans="1:14" ht="15.75" thickBot="1" x14ac:dyDescent="0.3">
      <c r="A36" s="57" t="s">
        <v>695</v>
      </c>
      <c r="B36" s="49"/>
      <c r="C36" s="49"/>
      <c r="D36" s="50"/>
      <c r="E36" s="49"/>
      <c r="F36" s="49"/>
      <c r="G36" s="49"/>
      <c r="H36" s="49"/>
      <c r="I36" s="49"/>
      <c r="J36" s="49"/>
      <c r="K36" s="49"/>
      <c r="L36" s="49"/>
      <c r="M36" s="49" t="s">
        <v>693</v>
      </c>
      <c r="N36" s="56">
        <v>0</v>
      </c>
    </row>
    <row r="37" spans="1:14" ht="15.75" thickBot="1" x14ac:dyDescent="0.3">
      <c r="A37" s="57" t="s">
        <v>696</v>
      </c>
      <c r="B37" s="49"/>
      <c r="C37" s="49"/>
      <c r="D37" s="50"/>
      <c r="E37" s="49"/>
      <c r="F37" s="49"/>
      <c r="G37" s="49"/>
      <c r="H37" s="49"/>
      <c r="I37" s="49"/>
      <c r="J37" s="49"/>
      <c r="K37" s="49"/>
      <c r="L37" s="49"/>
      <c r="M37" s="49" t="s">
        <v>693</v>
      </c>
      <c r="N37" s="56">
        <v>0</v>
      </c>
    </row>
    <row r="38" spans="1:14" ht="15.75" thickBot="1" x14ac:dyDescent="0.3">
      <c r="A38" s="57" t="s">
        <v>697</v>
      </c>
      <c r="B38" s="49"/>
      <c r="C38" s="49"/>
      <c r="D38" s="50"/>
      <c r="E38" s="49"/>
      <c r="F38" s="49"/>
      <c r="G38" s="49"/>
      <c r="H38" s="49"/>
      <c r="I38" s="49"/>
      <c r="J38" s="49"/>
      <c r="K38" s="49"/>
      <c r="L38" s="49"/>
      <c r="M38" s="49" t="s">
        <v>693</v>
      </c>
      <c r="N38" s="56">
        <v>0</v>
      </c>
    </row>
    <row r="39" spans="1:14" ht="15.75" thickBot="1" x14ac:dyDescent="0.3">
      <c r="A39" s="57" t="s">
        <v>698</v>
      </c>
      <c r="B39" s="49"/>
      <c r="C39" s="49"/>
      <c r="D39" s="50"/>
      <c r="E39" s="49"/>
      <c r="F39" s="49"/>
      <c r="G39" s="49"/>
      <c r="H39" s="49"/>
      <c r="I39" s="49"/>
      <c r="J39" s="49"/>
      <c r="K39" s="49"/>
      <c r="L39" s="49"/>
      <c r="M39" s="49" t="s">
        <v>693</v>
      </c>
      <c r="N39" s="56">
        <v>0</v>
      </c>
    </row>
    <row r="40" spans="1:14" ht="15.75" thickBot="1" x14ac:dyDescent="0.3">
      <c r="A40" s="57" t="s">
        <v>699</v>
      </c>
      <c r="B40" s="49"/>
      <c r="C40" s="49"/>
      <c r="D40" s="50"/>
      <c r="E40" s="49"/>
      <c r="F40" s="49"/>
      <c r="G40" s="49"/>
      <c r="H40" s="49"/>
      <c r="I40" s="49"/>
      <c r="J40" s="49"/>
      <c r="K40" s="49"/>
      <c r="L40" s="49"/>
      <c r="M40" s="49" t="s">
        <v>693</v>
      </c>
      <c r="N40" s="56">
        <v>0</v>
      </c>
    </row>
    <row r="41" spans="1:14" ht="15.75" thickBot="1" x14ac:dyDescent="0.3">
      <c r="A41" s="58" t="s">
        <v>700</v>
      </c>
      <c r="B41" s="49"/>
      <c r="C41" s="49"/>
      <c r="D41" s="50"/>
      <c r="E41" s="49"/>
      <c r="F41" s="49"/>
      <c r="G41" s="49"/>
      <c r="H41" s="49"/>
      <c r="I41" s="49"/>
      <c r="J41" s="49"/>
      <c r="K41" s="49"/>
      <c r="L41" s="49"/>
      <c r="M41" s="49" t="s">
        <v>693</v>
      </c>
      <c r="N41" s="56">
        <v>0</v>
      </c>
    </row>
    <row r="42" spans="1:14" ht="15.75" thickBot="1" x14ac:dyDescent="0.3">
      <c r="A42" s="57" t="s">
        <v>701</v>
      </c>
      <c r="B42" s="49"/>
      <c r="C42" s="49"/>
      <c r="D42" s="50"/>
      <c r="E42" s="49"/>
      <c r="F42" s="49"/>
      <c r="G42" s="49"/>
      <c r="H42" s="49"/>
      <c r="I42" s="49"/>
      <c r="J42" s="49"/>
      <c r="K42" s="49"/>
      <c r="L42" s="49"/>
      <c r="M42" s="49" t="s">
        <v>693</v>
      </c>
      <c r="N42" s="56">
        <v>0</v>
      </c>
    </row>
    <row r="43" spans="1:14" ht="15.75" thickBot="1" x14ac:dyDescent="0.3">
      <c r="A43" s="57" t="s">
        <v>702</v>
      </c>
      <c r="B43" s="49"/>
      <c r="C43" s="49"/>
      <c r="D43" s="50"/>
      <c r="E43" s="49"/>
      <c r="F43" s="49"/>
      <c r="G43" s="49"/>
      <c r="H43" s="49"/>
      <c r="I43" s="49"/>
      <c r="J43" s="49"/>
      <c r="K43" s="49"/>
      <c r="L43" s="49"/>
      <c r="M43" s="49" t="s">
        <v>693</v>
      </c>
      <c r="N43" s="56">
        <v>0</v>
      </c>
    </row>
    <row r="44" spans="1:14" ht="15.75" thickBot="1" x14ac:dyDescent="0.3">
      <c r="A44" s="57" t="s">
        <v>703</v>
      </c>
      <c r="B44" s="49"/>
      <c r="C44" s="49"/>
      <c r="D44" s="50"/>
      <c r="E44" s="49"/>
      <c r="F44" s="49"/>
      <c r="G44" s="49"/>
      <c r="H44" s="49"/>
      <c r="I44" s="49"/>
      <c r="J44" s="49"/>
      <c r="K44" s="49"/>
      <c r="L44" s="49"/>
      <c r="M44" s="49">
        <v>135</v>
      </c>
      <c r="N44" s="56">
        <v>135</v>
      </c>
    </row>
    <row r="45" spans="1:14" ht="15.75" thickBot="1" x14ac:dyDescent="0.3">
      <c r="A45" s="57" t="s">
        <v>704</v>
      </c>
      <c r="B45" s="49"/>
      <c r="C45" s="49"/>
      <c r="D45" s="50"/>
      <c r="E45" s="49"/>
      <c r="F45" s="49"/>
      <c r="G45" s="49"/>
      <c r="H45" s="49"/>
      <c r="I45" s="49"/>
      <c r="J45" s="49"/>
      <c r="K45" s="49"/>
      <c r="L45" s="49"/>
      <c r="M45" s="49" t="s">
        <v>693</v>
      </c>
      <c r="N45" s="56">
        <v>0</v>
      </c>
    </row>
    <row r="46" spans="1:14" ht="15.75" thickBot="1" x14ac:dyDescent="0.3">
      <c r="A46" s="57" t="s">
        <v>705</v>
      </c>
      <c r="B46" s="49"/>
      <c r="C46" s="49"/>
      <c r="D46" s="50"/>
      <c r="E46" s="49"/>
      <c r="F46" s="49"/>
      <c r="G46" s="49"/>
      <c r="H46" s="49"/>
      <c r="I46" s="49"/>
      <c r="J46" s="49"/>
      <c r="K46" s="49"/>
      <c r="L46" s="49"/>
      <c r="M46" s="49">
        <v>107</v>
      </c>
      <c r="N46" s="56">
        <v>107</v>
      </c>
    </row>
    <row r="47" spans="1:14" ht="15.75" thickBot="1" x14ac:dyDescent="0.3">
      <c r="A47" s="57" t="s">
        <v>706</v>
      </c>
      <c r="B47" s="49"/>
      <c r="C47" s="49"/>
      <c r="D47" s="50"/>
      <c r="E47" s="49"/>
      <c r="F47" s="49"/>
      <c r="G47" s="49"/>
      <c r="H47" s="49"/>
      <c r="I47" s="49"/>
      <c r="J47" s="49"/>
      <c r="K47" s="49"/>
      <c r="L47" s="49"/>
      <c r="M47" s="51">
        <v>123542</v>
      </c>
      <c r="N47" s="56">
        <v>123542</v>
      </c>
    </row>
    <row r="48" spans="1:14" ht="15.75" thickBot="1" x14ac:dyDescent="0.3">
      <c r="A48" s="57" t="s">
        <v>691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123784</v>
      </c>
      <c r="N48" s="56">
        <v>123784</v>
      </c>
    </row>
    <row r="50" spans="1:14" ht="15.75" thickBot="1" x14ac:dyDescent="0.3"/>
    <row r="51" spans="1:14" ht="15.75" thickBot="1" x14ac:dyDescent="0.3">
      <c r="A51" s="403" t="s">
        <v>707</v>
      </c>
      <c r="B51" s="404"/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5"/>
    </row>
    <row r="52" spans="1:14" ht="15.75" thickBot="1" x14ac:dyDescent="0.3">
      <c r="A52" s="54"/>
      <c r="B52" s="54" t="s">
        <v>4</v>
      </c>
      <c r="C52" s="54" t="s">
        <v>5</v>
      </c>
      <c r="D52" s="54" t="s">
        <v>6</v>
      </c>
      <c r="E52" s="54" t="s">
        <v>7</v>
      </c>
      <c r="F52" s="54" t="s">
        <v>8</v>
      </c>
      <c r="G52" s="54" t="s">
        <v>9</v>
      </c>
      <c r="H52" s="54" t="s">
        <v>10</v>
      </c>
      <c r="I52" s="54" t="s">
        <v>11</v>
      </c>
      <c r="J52" s="54" t="s">
        <v>12</v>
      </c>
      <c r="K52" s="54" t="s">
        <v>13</v>
      </c>
      <c r="L52" s="54" t="s">
        <v>14</v>
      </c>
      <c r="M52" s="54" t="s">
        <v>15</v>
      </c>
      <c r="N52" s="54" t="s">
        <v>691</v>
      </c>
    </row>
    <row r="53" spans="1:14" ht="15.75" thickBot="1" x14ac:dyDescent="0.3">
      <c r="A53" s="55" t="s">
        <v>706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>
        <v>118625</v>
      </c>
      <c r="N53" s="66">
        <v>118625</v>
      </c>
    </row>
    <row r="54" spans="1:14" ht="15.75" thickBot="1" x14ac:dyDescent="0.3">
      <c r="A54" s="57" t="s">
        <v>708</v>
      </c>
      <c r="B54" s="49"/>
      <c r="C54" s="49"/>
      <c r="D54" s="50"/>
      <c r="E54" s="49"/>
      <c r="F54" s="49"/>
      <c r="G54" s="49"/>
      <c r="H54" s="49"/>
      <c r="I54" s="49"/>
      <c r="J54" s="49"/>
      <c r="K54" s="49"/>
      <c r="L54" s="49"/>
      <c r="M54" s="49">
        <v>1736</v>
      </c>
      <c r="N54" s="66">
        <v>1736</v>
      </c>
    </row>
    <row r="55" spans="1:14" ht="15.75" thickBot="1" x14ac:dyDescent="0.3">
      <c r="A55" s="57" t="s">
        <v>709</v>
      </c>
      <c r="B55" s="49"/>
      <c r="C55" s="49"/>
      <c r="D55" s="50"/>
      <c r="E55" s="49"/>
      <c r="F55" s="49"/>
      <c r="G55" s="49"/>
      <c r="H55" s="49"/>
      <c r="I55" s="49"/>
      <c r="J55" s="49"/>
      <c r="K55" s="49"/>
      <c r="L55" s="49"/>
      <c r="M55" s="49">
        <v>3181</v>
      </c>
      <c r="N55" s="66">
        <v>3181</v>
      </c>
    </row>
    <row r="56" spans="1:14" ht="15.75" thickBot="1" x14ac:dyDescent="0.3">
      <c r="A56" s="57" t="s">
        <v>691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123542</v>
      </c>
      <c r="N56" s="66">
        <v>123542</v>
      </c>
    </row>
    <row r="58" spans="1:14" ht="15.75" thickBot="1" x14ac:dyDescent="0.3">
      <c r="A58">
        <v>2023</v>
      </c>
    </row>
    <row r="59" spans="1:14" ht="15.75" thickBot="1" x14ac:dyDescent="0.3">
      <c r="A59" s="394" t="s">
        <v>690</v>
      </c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6"/>
    </row>
    <row r="60" spans="1:14" ht="15.75" thickBot="1" x14ac:dyDescent="0.3">
      <c r="A60" s="43"/>
      <c r="B60" s="43" t="s">
        <v>4</v>
      </c>
      <c r="C60" s="43" t="s">
        <v>5</v>
      </c>
      <c r="D60" s="43" t="s">
        <v>6</v>
      </c>
      <c r="E60" s="43" t="s">
        <v>7</v>
      </c>
      <c r="F60" s="43" t="s">
        <v>8</v>
      </c>
      <c r="G60" s="43" t="s">
        <v>9</v>
      </c>
      <c r="H60" s="43" t="s">
        <v>10</v>
      </c>
      <c r="I60" s="43" t="s">
        <v>11</v>
      </c>
      <c r="J60" s="43" t="s">
        <v>12</v>
      </c>
      <c r="K60" s="43" t="s">
        <v>13</v>
      </c>
      <c r="L60" s="43" t="s">
        <v>14</v>
      </c>
      <c r="M60" s="43" t="s">
        <v>15</v>
      </c>
      <c r="N60" s="43" t="s">
        <v>691</v>
      </c>
    </row>
    <row r="61" spans="1:14" ht="15.75" thickBot="1" x14ac:dyDescent="0.3">
      <c r="A61" s="44" t="s">
        <v>692</v>
      </c>
      <c r="B61" s="45" t="s">
        <v>693</v>
      </c>
      <c r="C61" s="45" t="s">
        <v>693</v>
      </c>
      <c r="D61" s="45" t="s">
        <v>693</v>
      </c>
      <c r="E61" s="45" t="s">
        <v>693</v>
      </c>
      <c r="F61" s="45" t="s">
        <v>693</v>
      </c>
      <c r="G61" s="45" t="s">
        <v>693</v>
      </c>
      <c r="H61" s="45" t="s">
        <v>693</v>
      </c>
      <c r="I61" s="45" t="s">
        <v>693</v>
      </c>
      <c r="J61" s="45" t="s">
        <v>693</v>
      </c>
      <c r="K61" s="45" t="s">
        <v>693</v>
      </c>
      <c r="L61" s="45" t="s">
        <v>693</v>
      </c>
      <c r="M61" s="45" t="s">
        <v>693</v>
      </c>
      <c r="N61" s="46">
        <v>0</v>
      </c>
    </row>
    <row r="62" spans="1:14" ht="15.75" thickBot="1" x14ac:dyDescent="0.3">
      <c r="A62" s="47" t="s">
        <v>694</v>
      </c>
      <c r="B62" s="45" t="s">
        <v>693</v>
      </c>
      <c r="C62" s="49" t="s">
        <v>693</v>
      </c>
      <c r="D62" s="49" t="s">
        <v>693</v>
      </c>
      <c r="E62" s="49" t="s">
        <v>693</v>
      </c>
      <c r="F62" s="49" t="s">
        <v>693</v>
      </c>
      <c r="G62" s="49" t="s">
        <v>693</v>
      </c>
      <c r="H62" s="49" t="s">
        <v>693</v>
      </c>
      <c r="I62" s="49" t="s">
        <v>693</v>
      </c>
      <c r="J62" s="49" t="s">
        <v>693</v>
      </c>
      <c r="K62" s="49" t="s">
        <v>693</v>
      </c>
      <c r="L62" s="49" t="s">
        <v>693</v>
      </c>
      <c r="M62" s="49" t="s">
        <v>693</v>
      </c>
      <c r="N62" s="46">
        <v>0</v>
      </c>
    </row>
    <row r="63" spans="1:14" ht="15.75" thickBot="1" x14ac:dyDescent="0.3">
      <c r="A63" s="47" t="s">
        <v>695</v>
      </c>
      <c r="B63" s="45" t="s">
        <v>693</v>
      </c>
      <c r="C63" s="49" t="s">
        <v>693</v>
      </c>
      <c r="D63" s="49" t="s">
        <v>693</v>
      </c>
      <c r="E63" s="49" t="s">
        <v>693</v>
      </c>
      <c r="F63" s="49" t="s">
        <v>693</v>
      </c>
      <c r="G63" s="49" t="s">
        <v>693</v>
      </c>
      <c r="H63" s="49" t="s">
        <v>693</v>
      </c>
      <c r="I63" s="49" t="s">
        <v>693</v>
      </c>
      <c r="J63" s="49" t="s">
        <v>693</v>
      </c>
      <c r="K63" s="49" t="s">
        <v>693</v>
      </c>
      <c r="L63" s="49" t="s">
        <v>693</v>
      </c>
      <c r="M63" s="49" t="s">
        <v>693</v>
      </c>
      <c r="N63" s="46">
        <v>0</v>
      </c>
    </row>
    <row r="64" spans="1:14" ht="15.75" thickBot="1" x14ac:dyDescent="0.3">
      <c r="A64" s="47" t="s">
        <v>696</v>
      </c>
      <c r="B64" s="45" t="s">
        <v>693</v>
      </c>
      <c r="C64" s="49" t="s">
        <v>693</v>
      </c>
      <c r="D64" s="49" t="s">
        <v>693</v>
      </c>
      <c r="E64" s="49" t="s">
        <v>693</v>
      </c>
      <c r="F64" s="49" t="s">
        <v>693</v>
      </c>
      <c r="G64" s="49" t="s">
        <v>693</v>
      </c>
      <c r="H64" s="49" t="s">
        <v>693</v>
      </c>
      <c r="I64" s="49" t="s">
        <v>693</v>
      </c>
      <c r="J64" s="49" t="s">
        <v>693</v>
      </c>
      <c r="K64" s="49" t="s">
        <v>693</v>
      </c>
      <c r="L64" s="49" t="s">
        <v>693</v>
      </c>
      <c r="M64" s="49" t="s">
        <v>693</v>
      </c>
      <c r="N64" s="46">
        <v>0</v>
      </c>
    </row>
    <row r="65" spans="1:14" ht="15.75" thickBot="1" x14ac:dyDescent="0.3">
      <c r="A65" s="47" t="s">
        <v>697</v>
      </c>
      <c r="B65" s="45" t="s">
        <v>693</v>
      </c>
      <c r="C65" s="49" t="s">
        <v>693</v>
      </c>
      <c r="D65" s="49" t="s">
        <v>693</v>
      </c>
      <c r="E65" s="49" t="s">
        <v>693</v>
      </c>
      <c r="F65" s="49" t="s">
        <v>693</v>
      </c>
      <c r="G65" s="49" t="s">
        <v>693</v>
      </c>
      <c r="H65" s="49" t="s">
        <v>693</v>
      </c>
      <c r="I65" s="49" t="s">
        <v>693</v>
      </c>
      <c r="J65" s="49" t="s">
        <v>693</v>
      </c>
      <c r="K65" s="49" t="s">
        <v>693</v>
      </c>
      <c r="L65" s="49" t="s">
        <v>693</v>
      </c>
      <c r="M65" s="49" t="s">
        <v>693</v>
      </c>
      <c r="N65" s="46">
        <v>0</v>
      </c>
    </row>
    <row r="66" spans="1:14" ht="15.75" thickBot="1" x14ac:dyDescent="0.3">
      <c r="A66" s="47" t="s">
        <v>698</v>
      </c>
      <c r="B66" s="45" t="s">
        <v>693</v>
      </c>
      <c r="C66" s="49" t="s">
        <v>693</v>
      </c>
      <c r="D66" s="49" t="s">
        <v>693</v>
      </c>
      <c r="E66" s="49" t="s">
        <v>693</v>
      </c>
      <c r="F66" s="49" t="s">
        <v>693</v>
      </c>
      <c r="G66" s="49" t="s">
        <v>693</v>
      </c>
      <c r="H66" s="49" t="s">
        <v>693</v>
      </c>
      <c r="I66" s="49" t="s">
        <v>693</v>
      </c>
      <c r="J66" s="49" t="s">
        <v>693</v>
      </c>
      <c r="K66" s="49" t="s">
        <v>693</v>
      </c>
      <c r="L66" s="49" t="s">
        <v>693</v>
      </c>
      <c r="M66" s="49" t="s">
        <v>693</v>
      </c>
      <c r="N66" s="46">
        <v>0</v>
      </c>
    </row>
    <row r="67" spans="1:14" ht="15.75" thickBot="1" x14ac:dyDescent="0.3">
      <c r="A67" s="47" t="s">
        <v>699</v>
      </c>
      <c r="B67" s="45" t="s">
        <v>693</v>
      </c>
      <c r="C67" s="49" t="s">
        <v>693</v>
      </c>
      <c r="D67" s="49" t="s">
        <v>693</v>
      </c>
      <c r="E67" s="49" t="s">
        <v>693</v>
      </c>
      <c r="F67" s="49" t="s">
        <v>693</v>
      </c>
      <c r="G67" s="49" t="s">
        <v>693</v>
      </c>
      <c r="H67" s="49" t="s">
        <v>693</v>
      </c>
      <c r="I67" s="49" t="s">
        <v>693</v>
      </c>
      <c r="J67" s="49" t="s">
        <v>693</v>
      </c>
      <c r="K67" s="49" t="s">
        <v>693</v>
      </c>
      <c r="L67" s="49" t="s">
        <v>693</v>
      </c>
      <c r="M67" s="49" t="s">
        <v>693</v>
      </c>
      <c r="N67" s="46">
        <v>0</v>
      </c>
    </row>
    <row r="68" spans="1:14" ht="15.75" thickBot="1" x14ac:dyDescent="0.3">
      <c r="A68" s="48" t="s">
        <v>700</v>
      </c>
      <c r="B68" s="45" t="s">
        <v>693</v>
      </c>
      <c r="C68" s="49" t="s">
        <v>693</v>
      </c>
      <c r="D68" s="49" t="s">
        <v>693</v>
      </c>
      <c r="E68" s="49" t="s">
        <v>693</v>
      </c>
      <c r="F68" s="49" t="s">
        <v>693</v>
      </c>
      <c r="G68" s="49" t="s">
        <v>693</v>
      </c>
      <c r="H68" s="49" t="s">
        <v>693</v>
      </c>
      <c r="I68" s="49" t="s">
        <v>693</v>
      </c>
      <c r="J68" s="49" t="s">
        <v>693</v>
      </c>
      <c r="K68" s="49" t="s">
        <v>693</v>
      </c>
      <c r="L68" s="49" t="s">
        <v>693</v>
      </c>
      <c r="M68" s="49" t="s">
        <v>693</v>
      </c>
      <c r="N68" s="46">
        <v>0</v>
      </c>
    </row>
    <row r="69" spans="1:14" ht="15.75" thickBot="1" x14ac:dyDescent="0.3">
      <c r="A69" s="47" t="s">
        <v>701</v>
      </c>
      <c r="B69" s="45" t="s">
        <v>693</v>
      </c>
      <c r="C69" s="49" t="s">
        <v>693</v>
      </c>
      <c r="D69" s="49" t="s">
        <v>693</v>
      </c>
      <c r="E69" s="49" t="s">
        <v>693</v>
      </c>
      <c r="F69" s="49" t="s">
        <v>693</v>
      </c>
      <c r="G69" s="49" t="s">
        <v>693</v>
      </c>
      <c r="H69" s="49" t="s">
        <v>693</v>
      </c>
      <c r="I69" s="49" t="s">
        <v>693</v>
      </c>
      <c r="J69" s="49" t="s">
        <v>693</v>
      </c>
      <c r="K69" s="49" t="s">
        <v>693</v>
      </c>
      <c r="L69" s="49" t="s">
        <v>693</v>
      </c>
      <c r="M69" s="49" t="s">
        <v>693</v>
      </c>
      <c r="N69" s="46">
        <v>0</v>
      </c>
    </row>
    <row r="70" spans="1:14" ht="15.75" thickBot="1" x14ac:dyDescent="0.3">
      <c r="A70" s="47" t="s">
        <v>702</v>
      </c>
      <c r="B70" s="45" t="s">
        <v>693</v>
      </c>
      <c r="C70" s="49" t="s">
        <v>693</v>
      </c>
      <c r="D70" s="49" t="s">
        <v>693</v>
      </c>
      <c r="E70" s="49" t="s">
        <v>693</v>
      </c>
      <c r="F70" s="49" t="s">
        <v>693</v>
      </c>
      <c r="G70" s="49" t="s">
        <v>693</v>
      </c>
      <c r="H70" s="49" t="s">
        <v>693</v>
      </c>
      <c r="I70" s="49" t="s">
        <v>693</v>
      </c>
      <c r="J70" s="49" t="s">
        <v>693</v>
      </c>
      <c r="K70" s="49" t="s">
        <v>693</v>
      </c>
      <c r="L70" s="49" t="s">
        <v>693</v>
      </c>
      <c r="M70" s="49" t="s">
        <v>693</v>
      </c>
      <c r="N70" s="46">
        <v>0</v>
      </c>
    </row>
    <row r="71" spans="1:14" ht="15.75" thickBot="1" x14ac:dyDescent="0.3">
      <c r="A71" s="47" t="s">
        <v>703</v>
      </c>
      <c r="B71" s="45">
        <v>130</v>
      </c>
      <c r="C71" s="49">
        <v>166</v>
      </c>
      <c r="D71" s="49">
        <v>130</v>
      </c>
      <c r="E71" s="49">
        <v>241</v>
      </c>
      <c r="F71" s="49">
        <v>128</v>
      </c>
      <c r="G71" s="49">
        <v>124</v>
      </c>
      <c r="H71" s="49"/>
      <c r="I71" s="49">
        <v>138</v>
      </c>
      <c r="J71" s="49">
        <v>58</v>
      </c>
      <c r="K71" s="49">
        <v>32</v>
      </c>
      <c r="L71" s="49">
        <v>52</v>
      </c>
      <c r="M71" s="49">
        <v>115</v>
      </c>
      <c r="N71" s="46">
        <v>1314</v>
      </c>
    </row>
    <row r="72" spans="1:14" ht="15.75" thickBot="1" x14ac:dyDescent="0.3">
      <c r="A72" s="47" t="s">
        <v>704</v>
      </c>
      <c r="B72" s="45" t="s">
        <v>693</v>
      </c>
      <c r="C72" s="45" t="s">
        <v>693</v>
      </c>
      <c r="D72" s="45" t="s">
        <v>693</v>
      </c>
      <c r="E72" s="45" t="s">
        <v>693</v>
      </c>
      <c r="F72" s="45" t="s">
        <v>693</v>
      </c>
      <c r="G72" s="45" t="s">
        <v>693</v>
      </c>
      <c r="H72" s="45" t="s">
        <v>693</v>
      </c>
      <c r="I72" s="45" t="s">
        <v>693</v>
      </c>
      <c r="J72" s="45" t="s">
        <v>693</v>
      </c>
      <c r="K72" s="45" t="s">
        <v>693</v>
      </c>
      <c r="L72" s="45" t="s">
        <v>693</v>
      </c>
      <c r="M72" s="45" t="s">
        <v>693</v>
      </c>
      <c r="N72" s="46">
        <v>0</v>
      </c>
    </row>
    <row r="73" spans="1:14" ht="15.75" thickBot="1" x14ac:dyDescent="0.3">
      <c r="A73" s="47" t="s">
        <v>705</v>
      </c>
      <c r="B73" s="45">
        <v>102</v>
      </c>
      <c r="C73" s="49">
        <v>127</v>
      </c>
      <c r="D73" s="49">
        <v>102</v>
      </c>
      <c r="E73" s="49">
        <v>156</v>
      </c>
      <c r="F73" s="49">
        <v>103</v>
      </c>
      <c r="G73" s="49">
        <v>82</v>
      </c>
      <c r="H73" s="49"/>
      <c r="I73" s="49">
        <v>95</v>
      </c>
      <c r="J73" s="49">
        <v>63</v>
      </c>
      <c r="K73" s="49">
        <v>78</v>
      </c>
      <c r="L73" s="49">
        <v>64</v>
      </c>
      <c r="M73" s="49">
        <v>111</v>
      </c>
      <c r="N73" s="46">
        <v>1083</v>
      </c>
    </row>
    <row r="74" spans="1:14" ht="15.75" thickBot="1" x14ac:dyDescent="0.3">
      <c r="A74" s="47" t="s">
        <v>706</v>
      </c>
      <c r="B74" s="49">
        <v>119313</v>
      </c>
      <c r="C74" s="49">
        <v>108625</v>
      </c>
      <c r="D74" s="49">
        <v>126279</v>
      </c>
      <c r="E74" s="49">
        <v>125532</v>
      </c>
      <c r="F74" s="51">
        <v>132792</v>
      </c>
      <c r="G74" s="49">
        <v>122100</v>
      </c>
      <c r="H74" s="49">
        <v>114935</v>
      </c>
      <c r="I74" s="49">
        <v>125691</v>
      </c>
      <c r="J74" s="49">
        <v>95686</v>
      </c>
      <c r="K74" s="49">
        <v>126154</v>
      </c>
      <c r="L74" s="49">
        <v>127078</v>
      </c>
      <c r="M74" s="49">
        <v>125042</v>
      </c>
      <c r="N74" s="46">
        <v>1449227</v>
      </c>
    </row>
    <row r="75" spans="1:14" ht="15.75" thickBot="1" x14ac:dyDescent="0.3">
      <c r="A75" s="47" t="s">
        <v>691</v>
      </c>
      <c r="B75" s="51">
        <v>119545</v>
      </c>
      <c r="C75" s="51">
        <v>108918</v>
      </c>
      <c r="D75" s="51">
        <v>126511</v>
      </c>
      <c r="E75" s="51">
        <v>125929</v>
      </c>
      <c r="F75" s="51">
        <v>133023</v>
      </c>
      <c r="G75" s="51">
        <v>122306</v>
      </c>
      <c r="H75" s="51">
        <v>114935</v>
      </c>
      <c r="I75" s="51">
        <v>125924</v>
      </c>
      <c r="J75" s="51">
        <v>95807</v>
      </c>
      <c r="K75" s="51">
        <v>126264</v>
      </c>
      <c r="L75" s="51">
        <v>127194</v>
      </c>
      <c r="M75" s="51">
        <v>125268</v>
      </c>
      <c r="N75" s="46">
        <v>1451624</v>
      </c>
    </row>
    <row r="77" spans="1:14" ht="15.75" thickBot="1" x14ac:dyDescent="0.3"/>
    <row r="78" spans="1:14" ht="15.75" thickBot="1" x14ac:dyDescent="0.3">
      <c r="A78" s="397" t="s">
        <v>707</v>
      </c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9"/>
    </row>
    <row r="79" spans="1:14" ht="15.75" thickBot="1" x14ac:dyDescent="0.3">
      <c r="A79" s="43"/>
      <c r="B79" s="43" t="s">
        <v>4</v>
      </c>
      <c r="C79" s="43" t="s">
        <v>5</v>
      </c>
      <c r="D79" s="43" t="s">
        <v>6</v>
      </c>
      <c r="E79" s="43" t="s">
        <v>7</v>
      </c>
      <c r="F79" s="43" t="s">
        <v>8</v>
      </c>
      <c r="G79" s="43" t="s">
        <v>9</v>
      </c>
      <c r="H79" s="43" t="s">
        <v>10</v>
      </c>
      <c r="I79" s="43" t="s">
        <v>11</v>
      </c>
      <c r="J79" s="43" t="s">
        <v>12</v>
      </c>
      <c r="K79" s="43" t="s">
        <v>13</v>
      </c>
      <c r="L79" s="43" t="s">
        <v>14</v>
      </c>
      <c r="M79" s="43" t="s">
        <v>15</v>
      </c>
      <c r="N79" s="43" t="s">
        <v>691</v>
      </c>
    </row>
    <row r="80" spans="1:14" ht="15.75" thickBot="1" x14ac:dyDescent="0.3">
      <c r="A80" s="44" t="s">
        <v>706</v>
      </c>
      <c r="B80" s="49">
        <v>115770</v>
      </c>
      <c r="C80" s="45">
        <v>104953</v>
      </c>
      <c r="D80" s="49">
        <v>122535</v>
      </c>
      <c r="E80" s="45">
        <v>121049</v>
      </c>
      <c r="F80" s="45">
        <v>126975</v>
      </c>
      <c r="G80" s="45">
        <v>116736</v>
      </c>
      <c r="H80" s="45">
        <v>110545</v>
      </c>
      <c r="I80" s="45">
        <v>120687</v>
      </c>
      <c r="J80" s="45">
        <v>91975</v>
      </c>
      <c r="K80" s="45">
        <v>119805</v>
      </c>
      <c r="L80" s="45">
        <v>121108</v>
      </c>
      <c r="M80" s="45">
        <v>119175</v>
      </c>
      <c r="N80" s="65">
        <v>1391313</v>
      </c>
    </row>
    <row r="81" spans="1:14" ht="15.75" thickBot="1" x14ac:dyDescent="0.3">
      <c r="A81" s="47" t="s">
        <v>708</v>
      </c>
      <c r="B81" s="49">
        <v>595</v>
      </c>
      <c r="C81" s="49">
        <v>222</v>
      </c>
      <c r="D81" s="50">
        <v>967</v>
      </c>
      <c r="E81" s="49">
        <v>1225</v>
      </c>
      <c r="F81" s="49">
        <v>3090</v>
      </c>
      <c r="G81" s="49">
        <v>2481</v>
      </c>
      <c r="H81" s="49">
        <v>1667</v>
      </c>
      <c r="I81" s="49">
        <v>1836</v>
      </c>
      <c r="J81" s="49">
        <v>1715</v>
      </c>
      <c r="K81" s="49">
        <v>3048</v>
      </c>
      <c r="L81" s="49">
        <v>2916</v>
      </c>
      <c r="M81" s="49">
        <v>1512</v>
      </c>
      <c r="N81" s="65">
        <v>21274</v>
      </c>
    </row>
    <row r="82" spans="1:14" ht="15.75" thickBot="1" x14ac:dyDescent="0.3">
      <c r="A82" s="47" t="s">
        <v>709</v>
      </c>
      <c r="B82" s="49">
        <v>2948</v>
      </c>
      <c r="C82" s="49">
        <v>2677</v>
      </c>
      <c r="D82" s="50">
        <v>3227</v>
      </c>
      <c r="E82" s="49">
        <v>3258</v>
      </c>
      <c r="F82" s="49">
        <v>2727</v>
      </c>
      <c r="G82" s="49">
        <v>2883</v>
      </c>
      <c r="H82" s="49">
        <v>2714</v>
      </c>
      <c r="I82" s="49">
        <v>3168</v>
      </c>
      <c r="J82" s="49">
        <v>1996</v>
      </c>
      <c r="K82" s="49">
        <v>3301</v>
      </c>
      <c r="L82" s="49">
        <v>3054</v>
      </c>
      <c r="M82" s="49">
        <v>4355</v>
      </c>
      <c r="N82" s="65">
        <v>36308</v>
      </c>
    </row>
    <row r="83" spans="1:14" ht="15.75" thickBot="1" x14ac:dyDescent="0.3">
      <c r="A83" s="47" t="s">
        <v>691</v>
      </c>
      <c r="B83" s="51">
        <v>119313</v>
      </c>
      <c r="C83" s="51">
        <v>107852</v>
      </c>
      <c r="D83" s="51">
        <v>126729</v>
      </c>
      <c r="E83" s="51">
        <v>125532</v>
      </c>
      <c r="F83" s="51">
        <v>132792</v>
      </c>
      <c r="G83" s="51">
        <v>122100</v>
      </c>
      <c r="H83" s="51">
        <v>114926</v>
      </c>
      <c r="I83" s="51">
        <v>125691</v>
      </c>
      <c r="J83" s="51">
        <v>95686</v>
      </c>
      <c r="K83" s="51">
        <v>126154</v>
      </c>
      <c r="L83" s="51">
        <v>127078</v>
      </c>
      <c r="M83" s="51">
        <v>125042</v>
      </c>
      <c r="N83" s="65">
        <v>1448895</v>
      </c>
    </row>
    <row r="85" spans="1:14" ht="15.75" thickBot="1" x14ac:dyDescent="0.3">
      <c r="A85">
        <v>2024</v>
      </c>
    </row>
    <row r="86" spans="1:14" ht="15.75" thickBot="1" x14ac:dyDescent="0.3">
      <c r="A86" s="394" t="s">
        <v>690</v>
      </c>
      <c r="B86" s="395"/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6"/>
    </row>
    <row r="87" spans="1:14" ht="15.75" thickBot="1" x14ac:dyDescent="0.3">
      <c r="A87" s="43"/>
      <c r="B87" s="43" t="s">
        <v>4</v>
      </c>
      <c r="C87" s="43" t="s">
        <v>5</v>
      </c>
      <c r="D87" s="43" t="s">
        <v>6</v>
      </c>
      <c r="E87" s="43" t="s">
        <v>7</v>
      </c>
      <c r="F87" s="43" t="s">
        <v>8</v>
      </c>
      <c r="G87" s="43" t="s">
        <v>9</v>
      </c>
      <c r="H87" s="43" t="s">
        <v>10</v>
      </c>
      <c r="I87" s="43" t="s">
        <v>11</v>
      </c>
      <c r="J87" s="43" t="s">
        <v>12</v>
      </c>
      <c r="K87" s="43" t="s">
        <v>13</v>
      </c>
      <c r="L87" s="43" t="s">
        <v>14</v>
      </c>
      <c r="M87" s="43" t="s">
        <v>15</v>
      </c>
      <c r="N87" s="43" t="s">
        <v>691</v>
      </c>
    </row>
    <row r="88" spans="1:14" ht="15.75" thickBot="1" x14ac:dyDescent="0.3">
      <c r="A88" s="44" t="s">
        <v>692</v>
      </c>
      <c r="B88" s="45" t="s">
        <v>693</v>
      </c>
      <c r="C88" s="45" t="s">
        <v>693</v>
      </c>
      <c r="D88" s="45" t="s">
        <v>693</v>
      </c>
      <c r="E88" s="45" t="s">
        <v>693</v>
      </c>
      <c r="F88" s="45" t="s">
        <v>693</v>
      </c>
      <c r="G88" s="45" t="s">
        <v>693</v>
      </c>
      <c r="H88" s="45" t="s">
        <v>693</v>
      </c>
      <c r="I88" s="45" t="s">
        <v>693</v>
      </c>
      <c r="J88" s="45" t="s">
        <v>693</v>
      </c>
      <c r="K88" s="45" t="s">
        <v>693</v>
      </c>
      <c r="L88" s="45" t="s">
        <v>693</v>
      </c>
      <c r="M88" s="45" t="s">
        <v>693</v>
      </c>
      <c r="N88" s="46">
        <v>0</v>
      </c>
    </row>
    <row r="89" spans="1:14" ht="15.75" thickBot="1" x14ac:dyDescent="0.3">
      <c r="A89" s="47" t="s">
        <v>694</v>
      </c>
      <c r="B89" s="45" t="s">
        <v>693</v>
      </c>
      <c r="C89" s="49" t="s">
        <v>693</v>
      </c>
      <c r="D89" s="49" t="s">
        <v>693</v>
      </c>
      <c r="E89" s="49" t="s">
        <v>693</v>
      </c>
      <c r="F89" s="49" t="s">
        <v>693</v>
      </c>
      <c r="G89" s="49" t="s">
        <v>693</v>
      </c>
      <c r="H89" s="49" t="s">
        <v>693</v>
      </c>
      <c r="I89" s="49" t="s">
        <v>693</v>
      </c>
      <c r="J89" s="49" t="s">
        <v>693</v>
      </c>
      <c r="K89" s="49" t="s">
        <v>693</v>
      </c>
      <c r="L89" s="49" t="s">
        <v>693</v>
      </c>
      <c r="M89" s="49" t="s">
        <v>693</v>
      </c>
      <c r="N89" s="46">
        <v>0</v>
      </c>
    </row>
    <row r="90" spans="1:14" ht="15.75" thickBot="1" x14ac:dyDescent="0.3">
      <c r="A90" s="47" t="s">
        <v>695</v>
      </c>
      <c r="B90" s="45" t="s">
        <v>693</v>
      </c>
      <c r="C90" s="49" t="s">
        <v>693</v>
      </c>
      <c r="D90" s="49" t="s">
        <v>693</v>
      </c>
      <c r="E90" s="49" t="s">
        <v>693</v>
      </c>
      <c r="F90" s="49" t="s">
        <v>693</v>
      </c>
      <c r="G90" s="49" t="s">
        <v>693</v>
      </c>
      <c r="H90" s="49" t="s">
        <v>693</v>
      </c>
      <c r="I90" s="49" t="s">
        <v>693</v>
      </c>
      <c r="J90" s="49" t="s">
        <v>693</v>
      </c>
      <c r="K90" s="49" t="s">
        <v>693</v>
      </c>
      <c r="L90" s="49" t="s">
        <v>693</v>
      </c>
      <c r="M90" s="49" t="s">
        <v>693</v>
      </c>
      <c r="N90" s="46">
        <v>0</v>
      </c>
    </row>
    <row r="91" spans="1:14" ht="15.75" thickBot="1" x14ac:dyDescent="0.3">
      <c r="A91" s="47" t="s">
        <v>696</v>
      </c>
      <c r="B91" s="45" t="s">
        <v>693</v>
      </c>
      <c r="C91" s="49" t="s">
        <v>693</v>
      </c>
      <c r="D91" s="49" t="s">
        <v>693</v>
      </c>
      <c r="E91" s="49" t="s">
        <v>693</v>
      </c>
      <c r="F91" s="49" t="s">
        <v>693</v>
      </c>
      <c r="G91" s="49" t="s">
        <v>693</v>
      </c>
      <c r="H91" s="49" t="s">
        <v>693</v>
      </c>
      <c r="I91" s="49" t="s">
        <v>693</v>
      </c>
      <c r="J91" s="49" t="s">
        <v>693</v>
      </c>
      <c r="K91" s="49" t="s">
        <v>693</v>
      </c>
      <c r="L91" s="49" t="s">
        <v>693</v>
      </c>
      <c r="M91" s="49" t="s">
        <v>693</v>
      </c>
      <c r="N91" s="46">
        <v>0</v>
      </c>
    </row>
    <row r="92" spans="1:14" ht="15.75" thickBot="1" x14ac:dyDescent="0.3">
      <c r="A92" s="47" t="s">
        <v>697</v>
      </c>
      <c r="B92" s="45" t="s">
        <v>693</v>
      </c>
      <c r="C92" s="49" t="s">
        <v>693</v>
      </c>
      <c r="D92" s="49" t="s">
        <v>693</v>
      </c>
      <c r="E92" s="49" t="s">
        <v>693</v>
      </c>
      <c r="F92" s="49" t="s">
        <v>693</v>
      </c>
      <c r="G92" s="49" t="s">
        <v>693</v>
      </c>
      <c r="H92" s="49" t="s">
        <v>693</v>
      </c>
      <c r="I92" s="49" t="s">
        <v>693</v>
      </c>
      <c r="J92" s="49" t="s">
        <v>693</v>
      </c>
      <c r="K92" s="49" t="s">
        <v>693</v>
      </c>
      <c r="L92" s="49" t="s">
        <v>693</v>
      </c>
      <c r="M92" s="49" t="s">
        <v>693</v>
      </c>
      <c r="N92" s="46">
        <v>0</v>
      </c>
    </row>
    <row r="93" spans="1:14" ht="15.75" thickBot="1" x14ac:dyDescent="0.3">
      <c r="A93" s="47" t="s">
        <v>698</v>
      </c>
      <c r="B93" s="45" t="s">
        <v>693</v>
      </c>
      <c r="C93" s="49" t="s">
        <v>693</v>
      </c>
      <c r="D93" s="49" t="s">
        <v>693</v>
      </c>
      <c r="E93" s="49" t="s">
        <v>693</v>
      </c>
      <c r="F93" s="49" t="s">
        <v>693</v>
      </c>
      <c r="G93" s="49" t="s">
        <v>693</v>
      </c>
      <c r="H93" s="49" t="s">
        <v>693</v>
      </c>
      <c r="I93" s="49" t="s">
        <v>693</v>
      </c>
      <c r="J93" s="49" t="s">
        <v>693</v>
      </c>
      <c r="K93" s="49" t="s">
        <v>693</v>
      </c>
      <c r="L93" s="49" t="s">
        <v>693</v>
      </c>
      <c r="M93" s="49" t="s">
        <v>693</v>
      </c>
      <c r="N93" s="46">
        <v>0</v>
      </c>
    </row>
    <row r="94" spans="1:14" ht="15.75" thickBot="1" x14ac:dyDescent="0.3">
      <c r="A94" s="47" t="s">
        <v>699</v>
      </c>
      <c r="B94" s="45" t="s">
        <v>693</v>
      </c>
      <c r="C94" s="49" t="s">
        <v>693</v>
      </c>
      <c r="D94" s="49" t="s">
        <v>693</v>
      </c>
      <c r="E94" s="49" t="s">
        <v>693</v>
      </c>
      <c r="F94" s="49" t="s">
        <v>693</v>
      </c>
      <c r="G94" s="49" t="s">
        <v>693</v>
      </c>
      <c r="H94" s="49" t="s">
        <v>693</v>
      </c>
      <c r="I94" s="49" t="s">
        <v>693</v>
      </c>
      <c r="J94" s="49" t="s">
        <v>693</v>
      </c>
      <c r="K94" s="49" t="s">
        <v>693</v>
      </c>
      <c r="L94" s="49" t="s">
        <v>693</v>
      </c>
      <c r="M94" s="49" t="s">
        <v>693</v>
      </c>
      <c r="N94" s="46">
        <v>0</v>
      </c>
    </row>
    <row r="95" spans="1:14" ht="15.75" thickBot="1" x14ac:dyDescent="0.3">
      <c r="A95" s="48" t="s">
        <v>700</v>
      </c>
      <c r="B95" s="45" t="s">
        <v>693</v>
      </c>
      <c r="C95" s="49" t="s">
        <v>693</v>
      </c>
      <c r="D95" s="49" t="s">
        <v>693</v>
      </c>
      <c r="E95" s="49" t="s">
        <v>693</v>
      </c>
      <c r="F95" s="49" t="s">
        <v>693</v>
      </c>
      <c r="G95" s="49" t="s">
        <v>693</v>
      </c>
      <c r="H95" s="49" t="s">
        <v>693</v>
      </c>
      <c r="I95" s="49" t="s">
        <v>693</v>
      </c>
      <c r="J95" s="49" t="s">
        <v>693</v>
      </c>
      <c r="K95" s="49" t="s">
        <v>693</v>
      </c>
      <c r="L95" s="49" t="s">
        <v>693</v>
      </c>
      <c r="M95" s="49" t="s">
        <v>693</v>
      </c>
      <c r="N95" s="46">
        <v>0</v>
      </c>
    </row>
    <row r="96" spans="1:14" ht="15.75" thickBot="1" x14ac:dyDescent="0.3">
      <c r="A96" s="47" t="s">
        <v>701</v>
      </c>
      <c r="B96" s="45" t="s">
        <v>693</v>
      </c>
      <c r="C96" s="49" t="s">
        <v>693</v>
      </c>
      <c r="D96" s="49" t="s">
        <v>693</v>
      </c>
      <c r="E96" s="49" t="s">
        <v>693</v>
      </c>
      <c r="F96" s="49" t="s">
        <v>693</v>
      </c>
      <c r="G96" s="49" t="s">
        <v>693</v>
      </c>
      <c r="H96" s="49" t="s">
        <v>693</v>
      </c>
      <c r="I96" s="49" t="s">
        <v>693</v>
      </c>
      <c r="J96" s="49" t="s">
        <v>693</v>
      </c>
      <c r="K96" s="49" t="s">
        <v>693</v>
      </c>
      <c r="L96" s="49" t="s">
        <v>693</v>
      </c>
      <c r="M96" s="49" t="s">
        <v>693</v>
      </c>
      <c r="N96" s="46">
        <v>0</v>
      </c>
    </row>
    <row r="97" spans="1:14" ht="15.75" thickBot="1" x14ac:dyDescent="0.3">
      <c r="A97" s="47" t="s">
        <v>702</v>
      </c>
      <c r="B97" s="45" t="s">
        <v>693</v>
      </c>
      <c r="C97" s="49" t="s">
        <v>693</v>
      </c>
      <c r="D97" s="49" t="s">
        <v>693</v>
      </c>
      <c r="E97" s="49" t="s">
        <v>693</v>
      </c>
      <c r="F97" s="49" t="s">
        <v>693</v>
      </c>
      <c r="G97" s="49" t="s">
        <v>693</v>
      </c>
      <c r="H97" s="49" t="s">
        <v>693</v>
      </c>
      <c r="I97" s="49" t="s">
        <v>693</v>
      </c>
      <c r="J97" s="49" t="s">
        <v>693</v>
      </c>
      <c r="K97" s="49" t="s">
        <v>693</v>
      </c>
      <c r="L97" s="49" t="s">
        <v>693</v>
      </c>
      <c r="M97" s="49" t="s">
        <v>693</v>
      </c>
      <c r="N97" s="46">
        <v>0</v>
      </c>
    </row>
    <row r="98" spans="1:14" ht="15.75" thickBot="1" x14ac:dyDescent="0.3">
      <c r="A98" s="47" t="s">
        <v>703</v>
      </c>
      <c r="B98" s="45">
        <v>147</v>
      </c>
      <c r="C98" s="49">
        <v>111</v>
      </c>
      <c r="D98" s="49">
        <v>107</v>
      </c>
      <c r="E98" s="49">
        <v>115</v>
      </c>
      <c r="F98" s="49">
        <v>8</v>
      </c>
      <c r="G98" s="49">
        <v>1</v>
      </c>
      <c r="H98" s="49">
        <v>82</v>
      </c>
      <c r="I98" s="49">
        <v>91</v>
      </c>
      <c r="J98" s="49">
        <v>110</v>
      </c>
      <c r="K98" s="49">
        <v>159</v>
      </c>
      <c r="L98" s="49">
        <v>123</v>
      </c>
      <c r="M98" s="49">
        <v>138</v>
      </c>
      <c r="N98" s="46">
        <v>1192</v>
      </c>
    </row>
    <row r="99" spans="1:14" ht="15.75" thickBot="1" x14ac:dyDescent="0.3">
      <c r="A99" s="47" t="s">
        <v>704</v>
      </c>
      <c r="B99" s="45" t="s">
        <v>693</v>
      </c>
      <c r="C99" s="45" t="s">
        <v>693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6">
        <v>0</v>
      </c>
    </row>
    <row r="100" spans="1:14" ht="15.75" thickBot="1" x14ac:dyDescent="0.3">
      <c r="A100" s="47" t="s">
        <v>705</v>
      </c>
      <c r="B100" s="45">
        <v>113</v>
      </c>
      <c r="C100" s="49">
        <v>99</v>
      </c>
      <c r="D100" s="49">
        <v>113</v>
      </c>
      <c r="E100" s="49">
        <v>75</v>
      </c>
      <c r="F100" s="49">
        <v>14</v>
      </c>
      <c r="G100" s="49">
        <v>17</v>
      </c>
      <c r="H100" s="49">
        <v>68</v>
      </c>
      <c r="I100" s="49">
        <v>81</v>
      </c>
      <c r="J100" s="49">
        <v>101</v>
      </c>
      <c r="K100" s="49">
        <v>79</v>
      </c>
      <c r="L100" s="49">
        <v>128</v>
      </c>
      <c r="M100" s="49">
        <v>101</v>
      </c>
      <c r="N100" s="46">
        <v>989</v>
      </c>
    </row>
    <row r="101" spans="1:14" ht="15.75" thickBot="1" x14ac:dyDescent="0.3">
      <c r="A101" s="47" t="s">
        <v>706</v>
      </c>
      <c r="B101" s="49">
        <v>115937</v>
      </c>
      <c r="C101" s="49">
        <v>107839</v>
      </c>
      <c r="D101" s="49">
        <v>126817</v>
      </c>
      <c r="E101" s="49">
        <v>115213</v>
      </c>
      <c r="F101" s="51">
        <v>23819</v>
      </c>
      <c r="G101" s="49">
        <v>95233</v>
      </c>
      <c r="H101" s="49">
        <v>121714</v>
      </c>
      <c r="I101" s="49">
        <v>118813</v>
      </c>
      <c r="J101" s="49">
        <v>107508</v>
      </c>
      <c r="K101" s="49">
        <v>127775</v>
      </c>
      <c r="L101" s="49">
        <v>116038</v>
      </c>
      <c r="M101" s="49">
        <v>114203</v>
      </c>
      <c r="N101" s="46">
        <v>1290909</v>
      </c>
    </row>
    <row r="102" spans="1:14" ht="15.75" thickBot="1" x14ac:dyDescent="0.3">
      <c r="A102" s="47" t="s">
        <v>691</v>
      </c>
      <c r="B102" s="51">
        <v>116197</v>
      </c>
      <c r="C102" s="51">
        <v>108049</v>
      </c>
      <c r="D102" s="51">
        <v>127037</v>
      </c>
      <c r="E102" s="51">
        <v>115403</v>
      </c>
      <c r="F102" s="51">
        <v>23841</v>
      </c>
      <c r="G102" s="51">
        <v>95251</v>
      </c>
      <c r="H102" s="51">
        <v>121864</v>
      </c>
      <c r="I102" s="51">
        <v>118985</v>
      </c>
      <c r="J102" s="51">
        <v>107719</v>
      </c>
      <c r="K102" s="51">
        <v>128013</v>
      </c>
      <c r="L102" s="51">
        <v>116289</v>
      </c>
      <c r="M102" s="51">
        <v>114442</v>
      </c>
      <c r="N102" s="46">
        <v>1293090</v>
      </c>
    </row>
    <row r="104" spans="1:14" ht="15.75" thickBot="1" x14ac:dyDescent="0.3"/>
    <row r="105" spans="1:14" ht="15.75" thickBot="1" x14ac:dyDescent="0.3">
      <c r="A105" s="397" t="s">
        <v>707</v>
      </c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9"/>
    </row>
    <row r="106" spans="1:14" ht="15.75" thickBot="1" x14ac:dyDescent="0.3">
      <c r="A106" s="43"/>
      <c r="B106" s="43" t="s">
        <v>4</v>
      </c>
      <c r="C106" s="43" t="s">
        <v>5</v>
      </c>
      <c r="D106" s="43" t="s">
        <v>6</v>
      </c>
      <c r="E106" s="43" t="s">
        <v>7</v>
      </c>
      <c r="F106" s="43" t="s">
        <v>8</v>
      </c>
      <c r="G106" s="43" t="s">
        <v>9</v>
      </c>
      <c r="H106" s="43" t="s">
        <v>10</v>
      </c>
      <c r="I106" s="43" t="s">
        <v>11</v>
      </c>
      <c r="J106" s="43" t="s">
        <v>12</v>
      </c>
      <c r="K106" s="43" t="s">
        <v>13</v>
      </c>
      <c r="L106" s="43" t="s">
        <v>14</v>
      </c>
      <c r="M106" s="43" t="s">
        <v>15</v>
      </c>
      <c r="N106" s="43" t="s">
        <v>691</v>
      </c>
    </row>
    <row r="107" spans="1:14" ht="15.75" thickBot="1" x14ac:dyDescent="0.3">
      <c r="A107" s="44" t="s">
        <v>706</v>
      </c>
      <c r="B107" s="49">
        <v>112194</v>
      </c>
      <c r="C107" s="45">
        <v>104061</v>
      </c>
      <c r="D107" s="49">
        <v>121938</v>
      </c>
      <c r="E107" s="49">
        <v>111029</v>
      </c>
      <c r="F107" s="49">
        <v>23135</v>
      </c>
      <c r="G107" s="49">
        <v>91733</v>
      </c>
      <c r="H107" s="49">
        <v>115983</v>
      </c>
      <c r="I107" s="49">
        <v>113280</v>
      </c>
      <c r="J107" s="49">
        <v>102508</v>
      </c>
      <c r="K107" s="45">
        <v>121515</v>
      </c>
      <c r="L107" s="45">
        <v>109963</v>
      </c>
      <c r="M107" s="45">
        <v>108651</v>
      </c>
      <c r="N107" s="59">
        <v>1235990</v>
      </c>
    </row>
    <row r="108" spans="1:14" ht="15.75" thickBot="1" x14ac:dyDescent="0.3">
      <c r="A108" s="47" t="s">
        <v>708</v>
      </c>
      <c r="B108" s="49">
        <v>74</v>
      </c>
      <c r="C108" s="49">
        <v>543</v>
      </c>
      <c r="D108" s="50">
        <v>855</v>
      </c>
      <c r="E108" s="49">
        <v>1038</v>
      </c>
      <c r="F108" s="49">
        <v>169</v>
      </c>
      <c r="G108" s="49">
        <v>1003</v>
      </c>
      <c r="H108" s="49">
        <v>2164</v>
      </c>
      <c r="I108" s="49">
        <v>2624</v>
      </c>
      <c r="J108" s="49">
        <v>2194</v>
      </c>
      <c r="K108" s="49">
        <v>2430</v>
      </c>
      <c r="L108" s="49">
        <v>2500</v>
      </c>
      <c r="M108" s="49">
        <v>1678</v>
      </c>
      <c r="N108" s="59">
        <v>17272</v>
      </c>
    </row>
    <row r="109" spans="1:14" ht="15.75" thickBot="1" x14ac:dyDescent="0.3">
      <c r="A109" s="47" t="s">
        <v>709</v>
      </c>
      <c r="B109" s="49">
        <v>3669</v>
      </c>
      <c r="C109" s="49">
        <v>3235</v>
      </c>
      <c r="D109" s="50">
        <v>4024</v>
      </c>
      <c r="E109" s="49">
        <v>3146</v>
      </c>
      <c r="F109" s="49">
        <v>515</v>
      </c>
      <c r="G109" s="49">
        <v>2497</v>
      </c>
      <c r="H109" s="49">
        <v>3567</v>
      </c>
      <c r="I109" s="49">
        <v>2909</v>
      </c>
      <c r="J109" s="49">
        <v>2806</v>
      </c>
      <c r="K109" s="49">
        <v>3830</v>
      </c>
      <c r="L109" s="49">
        <v>3575</v>
      </c>
      <c r="M109" s="49">
        <v>3874</v>
      </c>
      <c r="N109" s="59">
        <v>37647</v>
      </c>
    </row>
    <row r="110" spans="1:14" ht="15.75" thickBot="1" x14ac:dyDescent="0.3">
      <c r="A110" s="47" t="s">
        <v>691</v>
      </c>
      <c r="B110" s="51">
        <v>115937</v>
      </c>
      <c r="C110" s="51">
        <v>107839</v>
      </c>
      <c r="D110" s="51">
        <v>126817</v>
      </c>
      <c r="E110" s="51">
        <v>115213</v>
      </c>
      <c r="F110" s="51">
        <v>23819</v>
      </c>
      <c r="G110" s="51">
        <v>95233</v>
      </c>
      <c r="H110" s="51">
        <v>121714</v>
      </c>
      <c r="I110" s="51">
        <v>118813</v>
      </c>
      <c r="J110" s="51">
        <v>107508</v>
      </c>
      <c r="K110" s="51">
        <v>127775</v>
      </c>
      <c r="L110" s="51">
        <v>116038</v>
      </c>
      <c r="M110" s="51">
        <v>114203</v>
      </c>
      <c r="N110" s="59">
        <v>1290909</v>
      </c>
    </row>
  </sheetData>
  <mergeCells count="8">
    <mergeCell ref="A86:N86"/>
    <mergeCell ref="A105:N105"/>
    <mergeCell ref="A5:N5"/>
    <mergeCell ref="A24:N24"/>
    <mergeCell ref="A32:N32"/>
    <mergeCell ref="A51:N51"/>
    <mergeCell ref="A59:N59"/>
    <mergeCell ref="A78:N7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Estrutura de Custo Simplificada</vt:lpstr>
      <vt:lpstr>Resumo final</vt:lpstr>
      <vt:lpstr>2021</vt:lpstr>
      <vt:lpstr>2022</vt:lpstr>
      <vt:lpstr>2023</vt:lpstr>
      <vt:lpstr>2024</vt:lpstr>
      <vt:lpstr>Receita</vt:lpstr>
      <vt:lpstr>Pessoal</vt:lpstr>
      <vt:lpstr>Passageiros_Balancete</vt:lpstr>
      <vt:lpstr>Plan9</vt:lpstr>
      <vt:lpstr>Plan3</vt:lpstr>
      <vt:lpstr>Quadro final</vt:lpstr>
      <vt:lpstr>'Estrutura de Custo Simplificada'!Area_de_impressao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dalva-davila</dc:creator>
  <cp:lastModifiedBy>AGERGS</cp:lastModifiedBy>
  <cp:lastPrinted>2025-03-27T17:42:38Z</cp:lastPrinted>
  <dcterms:created xsi:type="dcterms:W3CDTF">2025-02-05T12:59:59Z</dcterms:created>
  <dcterms:modified xsi:type="dcterms:W3CDTF">2025-05-12T15:35:33Z</dcterms:modified>
</cp:coreProperties>
</file>